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06"/>
  <workbookPr filterPrivacy="1"/>
  <xr:revisionPtr revIDLastSave="90" documentId="13_ncr:1_{B67E7F9D-80A9-48D8-9F48-AB478786D806}" xr6:coauthVersionLast="47" xr6:coauthVersionMax="47" xr10:uidLastSave="{20762F0E-723D-1640-BD47-D9F543FE45B1}"/>
  <bookViews>
    <workbookView xWindow="28950" yWindow="2400" windowWidth="19230" windowHeight="11535" activeTab="1" xr2:uid="{00000000-000D-0000-FFFF-FFFF00000000}"/>
  </bookViews>
  <sheets>
    <sheet name="Instructions" sheetId="2" r:id="rId1"/>
    <sheet name="Dosing Programs"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4" i="1" l="1"/>
  <c r="G122" i="1"/>
  <c r="G110" i="1"/>
  <c r="G98" i="1"/>
  <c r="G86" i="1"/>
  <c r="G74" i="1"/>
  <c r="G62" i="1"/>
  <c r="G50" i="1"/>
  <c r="G38" i="1"/>
  <c r="G133" i="1"/>
  <c r="G121" i="1"/>
  <c r="G109" i="1"/>
  <c r="G97" i="1"/>
  <c r="G85" i="1"/>
  <c r="G73" i="1"/>
  <c r="G61" i="1"/>
  <c r="G49" i="1"/>
  <c r="G37" i="1"/>
  <c r="G132" i="1"/>
  <c r="G120" i="1"/>
  <c r="G108" i="1"/>
  <c r="G96" i="1"/>
  <c r="G84" i="1"/>
  <c r="G72" i="1"/>
  <c r="G60" i="1"/>
  <c r="G48" i="1"/>
  <c r="G36" i="1"/>
  <c r="G131" i="1"/>
  <c r="G119" i="1"/>
  <c r="G107" i="1"/>
  <c r="G95" i="1"/>
  <c r="G83" i="1"/>
  <c r="G71" i="1"/>
  <c r="G59" i="1"/>
  <c r="G47" i="1"/>
  <c r="G35" i="1"/>
  <c r="G23" i="1"/>
  <c r="G130" i="1"/>
  <c r="G118" i="1"/>
  <c r="G106" i="1"/>
  <c r="G94" i="1"/>
  <c r="G82" i="1"/>
  <c r="G70" i="1"/>
  <c r="G58" i="1"/>
  <c r="G46" i="1"/>
  <c r="G34" i="1"/>
  <c r="G129" i="1"/>
  <c r="G117" i="1"/>
  <c r="G105" i="1"/>
  <c r="G93" i="1"/>
  <c r="E81" i="1"/>
  <c r="G81" i="1"/>
  <c r="E69" i="1"/>
  <c r="G69" i="1"/>
  <c r="E57" i="1"/>
  <c r="G57" i="1"/>
  <c r="E45" i="1"/>
  <c r="G45" i="1"/>
  <c r="E33" i="1"/>
  <c r="G33" i="1"/>
  <c r="G128" i="1"/>
  <c r="G116" i="1"/>
  <c r="G104" i="1"/>
  <c r="G92" i="1"/>
  <c r="E80" i="1"/>
  <c r="G80" i="1"/>
  <c r="E68" i="1"/>
  <c r="G68" i="1"/>
  <c r="E56" i="1"/>
  <c r="G56" i="1"/>
  <c r="E44" i="1"/>
  <c r="G44" i="1"/>
  <c r="E32" i="1"/>
  <c r="G32" i="1"/>
  <c r="E43" i="1"/>
  <c r="G43" i="1"/>
  <c r="E31" i="1"/>
  <c r="G31" i="1"/>
  <c r="G26" i="1"/>
  <c r="G25" i="1"/>
  <c r="G24" i="1"/>
  <c r="G22" i="1"/>
  <c r="E21" i="1"/>
  <c r="G21" i="1"/>
  <c r="E20" i="1"/>
  <c r="G20" i="1"/>
  <c r="E19" i="1"/>
  <c r="G19" i="1"/>
  <c r="H35" i="1"/>
  <c r="H26" i="1"/>
  <c r="E134" i="1"/>
  <c r="E133" i="1"/>
  <c r="F133" i="1"/>
  <c r="E132" i="1"/>
  <c r="E131" i="1"/>
  <c r="E130" i="1"/>
  <c r="F130" i="1"/>
  <c r="E129" i="1"/>
  <c r="E128" i="1"/>
  <c r="E127" i="1"/>
  <c r="E122" i="1"/>
  <c r="E121" i="1"/>
  <c r="F121" i="1"/>
  <c r="E120" i="1"/>
  <c r="E119" i="1"/>
  <c r="E118" i="1"/>
  <c r="E117" i="1"/>
  <c r="E116" i="1"/>
  <c r="E115" i="1"/>
  <c r="E110" i="1"/>
  <c r="E109" i="1"/>
  <c r="E108" i="1"/>
  <c r="E107" i="1"/>
  <c r="E106" i="1"/>
  <c r="E105" i="1"/>
  <c r="E104" i="1"/>
  <c r="E103" i="1"/>
  <c r="E98" i="1"/>
  <c r="E97" i="1"/>
  <c r="E96" i="1"/>
  <c r="E95" i="1"/>
  <c r="E94" i="1"/>
  <c r="E93" i="1"/>
  <c r="E92" i="1"/>
  <c r="E91" i="1"/>
  <c r="E86" i="1"/>
  <c r="F86" i="1"/>
  <c r="E85" i="1"/>
  <c r="E84" i="1"/>
  <c r="E83" i="1"/>
  <c r="E82" i="1"/>
  <c r="E79" i="1"/>
  <c r="E74" i="1"/>
  <c r="F74" i="1"/>
  <c r="E73" i="1"/>
  <c r="E72" i="1"/>
  <c r="E71" i="1"/>
  <c r="E70" i="1"/>
  <c r="E67" i="1"/>
  <c r="E62" i="1"/>
  <c r="E61" i="1"/>
  <c r="E60" i="1"/>
  <c r="E59" i="1"/>
  <c r="E58" i="1"/>
  <c r="F57" i="1"/>
  <c r="E55" i="1"/>
  <c r="E50" i="1"/>
  <c r="E49" i="1"/>
  <c r="F49" i="1"/>
  <c r="E48" i="1"/>
  <c r="E47" i="1"/>
  <c r="E46" i="1"/>
  <c r="F46" i="1"/>
  <c r="F45" i="1"/>
  <c r="E38" i="1"/>
  <c r="E37" i="1"/>
  <c r="E36" i="1"/>
  <c r="E35" i="1"/>
  <c r="E34" i="1"/>
  <c r="E26" i="1"/>
  <c r="E25" i="1"/>
  <c r="E24" i="1"/>
  <c r="E23" i="1"/>
  <c r="F23" i="1"/>
  <c r="E22" i="1"/>
  <c r="F132" i="1"/>
  <c r="F128" i="1"/>
  <c r="F127" i="1"/>
  <c r="F120" i="1"/>
  <c r="F116" i="1"/>
  <c r="F110" i="1"/>
  <c r="F108" i="1"/>
  <c r="F104" i="1"/>
  <c r="F98" i="1"/>
  <c r="F96" i="1"/>
  <c r="F92" i="1"/>
  <c r="F91" i="1"/>
  <c r="F84" i="1"/>
  <c r="F80" i="1"/>
  <c r="F79" i="1"/>
  <c r="F70" i="1"/>
  <c r="F68" i="1"/>
  <c r="F60" i="1"/>
  <c r="F59" i="1"/>
  <c r="F56" i="1"/>
  <c r="F48" i="1"/>
  <c r="F44" i="1"/>
  <c r="F43" i="1"/>
  <c r="F38" i="1"/>
  <c r="F35" i="1"/>
  <c r="F32" i="1"/>
  <c r="F24" i="1"/>
  <c r="H134" i="1"/>
  <c r="F134" i="1"/>
  <c r="H133" i="1"/>
  <c r="E14" i="1"/>
  <c r="H132" i="1"/>
  <c r="H131" i="1"/>
  <c r="F131" i="1"/>
  <c r="H130" i="1"/>
  <c r="H129" i="1"/>
  <c r="E10" i="1"/>
  <c r="F129" i="1"/>
  <c r="H128" i="1"/>
  <c r="G127" i="1"/>
  <c r="H127" i="1"/>
  <c r="H122" i="1"/>
  <c r="F122" i="1"/>
  <c r="H121" i="1"/>
  <c r="H120" i="1"/>
  <c r="H119" i="1"/>
  <c r="F119" i="1"/>
  <c r="H118" i="1"/>
  <c r="F118" i="1"/>
  <c r="H117" i="1"/>
  <c r="F117" i="1"/>
  <c r="H116" i="1"/>
  <c r="G115" i="1"/>
  <c r="H115" i="1"/>
  <c r="F115" i="1"/>
  <c r="H110" i="1"/>
  <c r="H109" i="1"/>
  <c r="F109" i="1"/>
  <c r="H108" i="1"/>
  <c r="H107" i="1"/>
  <c r="F107" i="1"/>
  <c r="H106" i="1"/>
  <c r="F106" i="1"/>
  <c r="H105" i="1"/>
  <c r="F105" i="1"/>
  <c r="H104" i="1"/>
  <c r="G103" i="1"/>
  <c r="H103" i="1"/>
  <c r="F103" i="1"/>
  <c r="H98" i="1"/>
  <c r="H97" i="1"/>
  <c r="F97" i="1"/>
  <c r="H96" i="1"/>
  <c r="H95" i="1"/>
  <c r="F95" i="1"/>
  <c r="H94" i="1"/>
  <c r="F94" i="1"/>
  <c r="H93" i="1"/>
  <c r="F93" i="1"/>
  <c r="H92" i="1"/>
  <c r="G91" i="1"/>
  <c r="H91" i="1"/>
  <c r="H86" i="1"/>
  <c r="H85" i="1"/>
  <c r="F85" i="1"/>
  <c r="H84" i="1"/>
  <c r="H83" i="1"/>
  <c r="F83" i="1"/>
  <c r="H82" i="1"/>
  <c r="F82" i="1"/>
  <c r="H81" i="1"/>
  <c r="F81" i="1"/>
  <c r="H80" i="1"/>
  <c r="G79" i="1"/>
  <c r="H79" i="1"/>
  <c r="H74" i="1"/>
  <c r="H73" i="1"/>
  <c r="F73" i="1"/>
  <c r="H72" i="1"/>
  <c r="F72" i="1"/>
  <c r="H71" i="1"/>
  <c r="F71" i="1"/>
  <c r="H70" i="1"/>
  <c r="H69" i="1"/>
  <c r="F69" i="1"/>
  <c r="H68" i="1"/>
  <c r="G67" i="1"/>
  <c r="G55" i="1"/>
  <c r="E8" i="1"/>
  <c r="H67" i="1"/>
  <c r="F67" i="1"/>
  <c r="H62" i="1"/>
  <c r="F62" i="1"/>
  <c r="H61" i="1"/>
  <c r="F61" i="1"/>
  <c r="H60" i="1"/>
  <c r="H59" i="1"/>
  <c r="H58" i="1"/>
  <c r="F58" i="1"/>
  <c r="H57" i="1"/>
  <c r="H56" i="1"/>
  <c r="H55" i="1"/>
  <c r="F55" i="1"/>
  <c r="H50" i="1"/>
  <c r="F50" i="1"/>
  <c r="H49" i="1"/>
  <c r="H48" i="1"/>
  <c r="H47" i="1"/>
  <c r="F47" i="1"/>
  <c r="H46" i="1"/>
  <c r="H45" i="1"/>
  <c r="H44" i="1"/>
  <c r="H43" i="1"/>
  <c r="H38" i="1"/>
  <c r="H37" i="1"/>
  <c r="F37" i="1"/>
  <c r="F36" i="1"/>
  <c r="H36" i="1"/>
  <c r="F34" i="1"/>
  <c r="H34" i="1"/>
  <c r="H33" i="1"/>
  <c r="H32" i="1"/>
  <c r="H31" i="1"/>
  <c r="F31" i="1"/>
  <c r="F26" i="1"/>
  <c r="E15" i="1"/>
  <c r="F25" i="1"/>
  <c r="H25" i="1"/>
  <c r="H24" i="1"/>
  <c r="E13" i="1"/>
  <c r="H22" i="1"/>
  <c r="E11" i="1"/>
  <c r="H21" i="1"/>
  <c r="F20" i="1"/>
  <c r="H19" i="1"/>
  <c r="F22" i="1"/>
  <c r="H23" i="1"/>
  <c r="F33" i="1"/>
  <c r="F21" i="1"/>
  <c r="H20" i="1"/>
  <c r="F19" i="1"/>
  <c r="K15" i="1"/>
  <c r="L15" i="1"/>
  <c r="K14" i="1"/>
  <c r="L14" i="1"/>
  <c r="K13" i="1"/>
  <c r="L13" i="1"/>
  <c r="K12" i="1"/>
  <c r="L12" i="1"/>
  <c r="K11" i="1"/>
  <c r="L11" i="1"/>
  <c r="K10" i="1"/>
  <c r="L10" i="1"/>
  <c r="K9" i="1"/>
  <c r="L9" i="1"/>
  <c r="K8" i="1"/>
  <c r="L8" i="1"/>
  <c r="E12" i="1"/>
  <c r="E9" i="1"/>
  <c r="M8" i="1"/>
  <c r="N8" i="1"/>
  <c r="M12" i="1"/>
  <c r="N12" i="1"/>
  <c r="M9" i="1"/>
  <c r="N9" i="1"/>
  <c r="M13" i="1"/>
  <c r="N13" i="1"/>
  <c r="M10" i="1"/>
  <c r="N10" i="1"/>
  <c r="M14" i="1"/>
  <c r="N14" i="1"/>
  <c r="M11" i="1"/>
  <c r="N11" i="1"/>
  <c r="M15" i="1"/>
  <c r="N15" i="1"/>
  <c r="I133" i="1"/>
  <c r="I132" i="1"/>
  <c r="I131" i="1"/>
  <c r="I129" i="1"/>
  <c r="I128" i="1"/>
  <c r="I127" i="1"/>
  <c r="I120" i="1"/>
  <c r="I119" i="1"/>
  <c r="I118" i="1"/>
  <c r="I117" i="1"/>
  <c r="I115" i="1"/>
  <c r="I109" i="1"/>
  <c r="I108" i="1"/>
  <c r="I107" i="1"/>
  <c r="I106" i="1"/>
  <c r="I105" i="1"/>
  <c r="I104" i="1"/>
  <c r="I98" i="1"/>
  <c r="I96" i="1"/>
  <c r="I95" i="1"/>
  <c r="I93" i="1"/>
  <c r="I92" i="1"/>
  <c r="I91" i="1"/>
  <c r="I85" i="1"/>
  <c r="I83" i="1"/>
  <c r="I82" i="1"/>
  <c r="I81" i="1"/>
  <c r="I80" i="1"/>
  <c r="I74" i="1"/>
  <c r="I73" i="1"/>
  <c r="I72" i="1"/>
  <c r="I71" i="1"/>
  <c r="I70" i="1"/>
  <c r="I69" i="1"/>
  <c r="I68" i="1"/>
  <c r="I67" i="1"/>
  <c r="I60" i="1"/>
  <c r="I59" i="1"/>
  <c r="I58" i="1"/>
  <c r="I57" i="1"/>
  <c r="I55" i="1"/>
  <c r="I50" i="1"/>
  <c r="I48" i="1"/>
  <c r="I47" i="1"/>
  <c r="I46" i="1"/>
  <c r="I45" i="1"/>
  <c r="I38" i="1"/>
  <c r="I37" i="1"/>
  <c r="I34" i="1"/>
  <c r="I33" i="1"/>
  <c r="I31" i="1"/>
  <c r="I25" i="1"/>
  <c r="I23" i="1"/>
  <c r="I134" i="1"/>
  <c r="C134" i="1"/>
  <c r="C133" i="1"/>
  <c r="C132" i="1"/>
  <c r="C131" i="1"/>
  <c r="C130" i="1"/>
  <c r="C129" i="1"/>
  <c r="C128" i="1"/>
  <c r="C127" i="1"/>
  <c r="I122" i="1"/>
  <c r="C122" i="1"/>
  <c r="C121" i="1"/>
  <c r="C120" i="1"/>
  <c r="C119" i="1"/>
  <c r="C118" i="1"/>
  <c r="C117" i="1"/>
  <c r="C116" i="1"/>
  <c r="C115" i="1"/>
  <c r="C110" i="1"/>
  <c r="C109" i="1"/>
  <c r="C108" i="1"/>
  <c r="C107" i="1"/>
  <c r="C106" i="1"/>
  <c r="C105" i="1"/>
  <c r="C104" i="1"/>
  <c r="C103" i="1"/>
  <c r="C98" i="1"/>
  <c r="C97" i="1"/>
  <c r="C96" i="1"/>
  <c r="C95" i="1"/>
  <c r="C94" i="1"/>
  <c r="C93" i="1"/>
  <c r="C92" i="1"/>
  <c r="C91" i="1"/>
  <c r="C86" i="1"/>
  <c r="C85" i="1"/>
  <c r="C84" i="1"/>
  <c r="C83" i="1"/>
  <c r="C82" i="1"/>
  <c r="C81" i="1"/>
  <c r="C80" i="1"/>
  <c r="C79" i="1"/>
  <c r="C74" i="1"/>
  <c r="C73" i="1"/>
  <c r="C72" i="1"/>
  <c r="C71" i="1"/>
  <c r="C70" i="1"/>
  <c r="C69" i="1"/>
  <c r="C68" i="1"/>
  <c r="C67" i="1"/>
  <c r="C62" i="1"/>
  <c r="C61" i="1"/>
  <c r="C60" i="1"/>
  <c r="C59" i="1"/>
  <c r="C58" i="1"/>
  <c r="C57" i="1"/>
  <c r="C56" i="1"/>
  <c r="C55" i="1"/>
  <c r="C50" i="1"/>
  <c r="C49" i="1"/>
  <c r="C48" i="1"/>
  <c r="C47" i="1"/>
  <c r="C46" i="1"/>
  <c r="C45" i="1"/>
  <c r="C44" i="1"/>
  <c r="C43" i="1"/>
  <c r="C38" i="1"/>
  <c r="C37" i="1"/>
  <c r="C36" i="1"/>
  <c r="C35" i="1"/>
  <c r="C34" i="1"/>
  <c r="C33" i="1"/>
  <c r="C32" i="1"/>
  <c r="C31" i="1"/>
  <c r="C26" i="1"/>
  <c r="C25" i="1"/>
  <c r="C24" i="1"/>
  <c r="C23" i="1"/>
  <c r="C22" i="1"/>
  <c r="C21" i="1"/>
  <c r="C20" i="1"/>
  <c r="C19" i="1"/>
  <c r="I49" i="1"/>
  <c r="I121" i="1"/>
  <c r="I79" i="1"/>
  <c r="I116" i="1"/>
  <c r="I61" i="1"/>
  <c r="I36" i="1"/>
  <c r="I19" i="1"/>
  <c r="I62" i="1"/>
  <c r="I86" i="1"/>
  <c r="I110" i="1"/>
  <c r="I103" i="1"/>
  <c r="I44" i="1"/>
  <c r="I43" i="1"/>
  <c r="I130" i="1"/>
  <c r="I97" i="1"/>
  <c r="I94" i="1"/>
  <c r="I84" i="1"/>
  <c r="I56" i="1"/>
  <c r="I32" i="1"/>
  <c r="I35" i="1"/>
  <c r="F12" i="1"/>
  <c r="F14" i="1"/>
  <c r="F8" i="1"/>
  <c r="I22" i="1"/>
  <c r="F11" i="1"/>
  <c r="I21" i="1"/>
  <c r="F10" i="1"/>
  <c r="I24" i="1"/>
  <c r="F13" i="1"/>
  <c r="I26" i="1"/>
  <c r="F15" i="1"/>
  <c r="I20" i="1"/>
  <c r="F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N6" authorId="0" shapeId="0" xr:uid="{00000000-0006-0000-0000-000003000000}">
      <text>
        <r>
          <rPr>
            <b/>
            <sz val="9"/>
            <color indexed="81"/>
            <rFont val="Tahoma"/>
            <family val="2"/>
          </rPr>
          <t>STEP 6</t>
        </r>
        <r>
          <rPr>
            <sz val="9"/>
            <color indexed="81"/>
            <rFont val="Tahoma"/>
            <family val="2"/>
          </rPr>
          <t xml:space="preserve">
The Rotometer flow rate should be between 5 to 50 l/h on the small dosing channel &amp; 20 to 150 l/h on the large dosing channel.  It may be necessary to dilute in order to be in this range.  If above the maximum, split the quantity across multiple dosing channels.</t>
        </r>
      </text>
    </comment>
    <comment ref="B7" authorId="0" shapeId="0" xr:uid="{00000000-0006-0000-0000-000001000000}">
      <text>
        <r>
          <rPr>
            <b/>
            <sz val="9"/>
            <color indexed="81"/>
            <rFont val="Tahoma"/>
            <family val="2"/>
          </rPr>
          <t>STEP 1</t>
        </r>
        <r>
          <rPr>
            <sz val="9"/>
            <color indexed="81"/>
            <rFont val="Tahoma"/>
            <family val="2"/>
          </rPr>
          <t xml:space="preserve">
Start by entering the flow rate of your largest irrigation shift.  An irrigation shift is one or more valves that run at any given time. For example you may have valve 1, or 1+2, etc.</t>
        </r>
      </text>
    </comment>
    <comment ref="B10" authorId="0" shapeId="0" xr:uid="{00000000-0006-0000-0000-000002000000}">
      <text>
        <r>
          <rPr>
            <b/>
            <sz val="9"/>
            <color indexed="81"/>
            <rFont val="Tahoma"/>
            <family val="2"/>
          </rPr>
          <t>STEP 2</t>
        </r>
        <r>
          <rPr>
            <sz val="9"/>
            <color indexed="81"/>
            <rFont val="Tahoma"/>
            <family val="2"/>
          </rPr>
          <t xml:space="preserve">
Give your channels a nickname to make it easier to identify which channel provides which chemical.</t>
        </r>
      </text>
    </comment>
    <comment ref="B12" authorId="0" shapeId="0" xr:uid="{5580F58A-43E2-4699-99A7-A9814EC0D25C}">
      <text>
        <r>
          <rPr>
            <b/>
            <sz val="9"/>
            <color indexed="81"/>
            <rFont val="Tahoma"/>
            <charset val="1"/>
          </rPr>
          <t xml:space="preserve">Step 3
</t>
        </r>
        <r>
          <rPr>
            <sz val="9"/>
            <color indexed="81"/>
            <rFont val="Tahoma"/>
            <family val="2"/>
          </rPr>
          <t>Enter the weight (in pounds) of one gallon of chemical. If your weight includes ounces, then convert the ounces by dividing them by 16 and then add that number to the # of lbs.  E.g. 8 lb. and 8 oz. = 8 lb. + (8/16) lb. = 8.5 lb.</t>
        </r>
      </text>
    </comment>
    <comment ref="N12" authorId="0" shapeId="0" xr:uid="{00000000-0006-0000-0000-000004000000}">
      <text>
        <r>
          <rPr>
            <b/>
            <sz val="9"/>
            <color indexed="81"/>
            <rFont val="Tahoma"/>
            <family val="2"/>
          </rPr>
          <t>STEP 7</t>
        </r>
        <r>
          <rPr>
            <sz val="9"/>
            <color indexed="81"/>
            <rFont val="Tahoma"/>
            <family val="2"/>
          </rPr>
          <t xml:space="preserve">
Program each dosing channel's flow ratio into MENU 7.6.  The method should be "Gal / hr".</t>
        </r>
      </text>
    </comment>
    <comment ref="N18" authorId="0" shapeId="0" xr:uid="{00000000-0006-0000-0000-000006000000}">
      <text>
        <r>
          <rPr>
            <b/>
            <sz val="9"/>
            <color indexed="81"/>
            <rFont val="Tahoma"/>
            <family val="2"/>
          </rPr>
          <t>STEP 8</t>
        </r>
        <r>
          <rPr>
            <sz val="9"/>
            <color indexed="81"/>
            <rFont val="Tahoma"/>
            <family val="2"/>
          </rPr>
          <t xml:space="preserve">
After calculation, begin programming MENU 1.3 by setting your dosing method to P.QTY (X gallons of chemical per 1000 gallons of water) and filling in the appropriate quantity under the respective channel.</t>
        </r>
      </text>
    </comment>
    <comment ref="B21" authorId="0" shapeId="0" xr:uid="{00000000-0006-0000-0000-000005000000}">
      <text>
        <r>
          <rPr>
            <b/>
            <sz val="9"/>
            <color indexed="81"/>
            <rFont val="Tahoma"/>
            <family val="2"/>
          </rPr>
          <t>STEP 4</t>
        </r>
        <r>
          <rPr>
            <sz val="9"/>
            <color indexed="81"/>
            <rFont val="Tahoma"/>
            <family val="2"/>
          </rPr>
          <t xml:space="preserve">
Define a name for each program.  A program should represent a recipe for a given growth stage.</t>
        </r>
      </text>
    </comment>
    <comment ref="B23" authorId="0" shapeId="0" xr:uid="{00000000-0006-0000-0000-000007000000}">
      <text>
        <r>
          <rPr>
            <b/>
            <sz val="9"/>
            <color indexed="81"/>
            <rFont val="Tahoma"/>
            <family val="2"/>
          </rPr>
          <t>STEP 5</t>
        </r>
        <r>
          <rPr>
            <sz val="9"/>
            <color indexed="81"/>
            <rFont val="Tahoma"/>
            <family val="2"/>
          </rPr>
          <t xml:space="preserve">
Enter your recipe in the ORIGINAL CHEM/WTR column.  We assume you use mL of chemical per US Gallon of water.</t>
        </r>
      </text>
    </comment>
    <comment ref="B33" authorId="0" shapeId="0" xr:uid="{00000000-0006-0000-0000-000008000000}">
      <text>
        <r>
          <rPr>
            <b/>
            <sz val="9"/>
            <color indexed="81"/>
            <rFont val="Tahoma"/>
            <family val="2"/>
          </rPr>
          <t xml:space="preserve">STEP 9
</t>
        </r>
        <r>
          <rPr>
            <sz val="9"/>
            <color indexed="81"/>
            <rFont val="Tahoma"/>
            <family val="2"/>
          </rPr>
          <t>While running the machine to a flush valve set to the "largest irrigation flow rate" (defined in step 1), manually activate a dosing channel and calibrate its needle valve, so the top of the float matches the calculated value in step 5.</t>
        </r>
      </text>
    </comment>
    <comment ref="M33" authorId="0" shapeId="0" xr:uid="{00000000-0006-0000-0000-000009000000}">
      <text>
        <r>
          <rPr>
            <b/>
            <sz val="9"/>
            <color indexed="81"/>
            <rFont val="Tahoma"/>
            <family val="2"/>
          </rPr>
          <t xml:space="preserve">STEP 10
</t>
        </r>
        <r>
          <rPr>
            <sz val="9"/>
            <color indexed="81"/>
            <rFont val="Tahoma"/>
            <family val="2"/>
          </rPr>
          <t>Run a dosing program to a flush valve set to the "largest irrigation flow rate" (defined in step 1), sample the water at different intervals, and compare to a hand mixed sample.  Adjust quantities as needed.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tc={05D81DA7-799B-4BD0-9BC6-331AB48B0F32}</author>
  </authors>
  <commentList>
    <comment ref="E6" authorId="0" shapeId="0" xr:uid="{05D81DA7-799B-4BD0-9BC6-331AB48B0F32}">
      <text>
        <t>[Threaded comment]
Your version of Excel allows you to read this threaded comment; however, any edits to it will get removed if the file is opened in a newer version of Excel. Learn more: https://go.microsoft.com/fwlink/?linkid=870924
Comment:
    This setting includes compensation for the weight of the chemical (lb. / gal) and a 25% buffer to allow for some variation in flow rates.</t>
      </text>
    </comment>
  </commentList>
</comments>
</file>

<file path=xl/sharedStrings.xml><?xml version="1.0" encoding="utf-8"?>
<sst xmlns="http://schemas.openxmlformats.org/spreadsheetml/2006/main" count="292" uniqueCount="69">
  <si>
    <t>Hover over a step for more information.</t>
  </si>
  <si>
    <t>Step 6</t>
  </si>
  <si>
    <t>Step 1</t>
  </si>
  <si>
    <t>Step 2</t>
  </si>
  <si>
    <t>Step 3</t>
  </si>
  <si>
    <t>Step 7</t>
  </si>
  <si>
    <t>Step 8</t>
  </si>
  <si>
    <t>Step 4</t>
  </si>
  <si>
    <t>Step 5</t>
  </si>
  <si>
    <t>Step 9</t>
  </si>
  <si>
    <t>Step 10</t>
  </si>
  <si>
    <t xml:space="preserve">1 USG = </t>
  </si>
  <si>
    <t>mL</t>
  </si>
  <si>
    <t>1 USG =</t>
  </si>
  <si>
    <t>Liters</t>
  </si>
  <si>
    <t>Largest Irrigation Flow Rate (GPM) =</t>
  </si>
  <si>
    <t>Stock Tank Size (USG)</t>
  </si>
  <si>
    <t>PRODUCT WEIGHT</t>
  </si>
  <si>
    <t>ROTOMETER SETTING</t>
  </si>
  <si>
    <t>MENU 7.6 RATIO</t>
  </si>
  <si>
    <t>DILUTION CHEM:WTR</t>
  </si>
  <si>
    <t>Chemical In Tank</t>
  </si>
  <si>
    <t>Water In Tank</t>
  </si>
  <si>
    <t>TOTAL</t>
  </si>
  <si>
    <t>Channel</t>
  </si>
  <si>
    <t>Channel Nickname</t>
  </si>
  <si>
    <t>lb. / Gal</t>
  </si>
  <si>
    <t>l/hr</t>
  </si>
  <si>
    <t>Gal / hr</t>
  </si>
  <si>
    <t>1 : x</t>
  </si>
  <si>
    <t>USG</t>
  </si>
  <si>
    <t>DC 1</t>
  </si>
  <si>
    <t>DC 2</t>
  </si>
  <si>
    <t>DC 3</t>
  </si>
  <si>
    <t>DC 4</t>
  </si>
  <si>
    <t>D</t>
  </si>
  <si>
    <t>DC 5</t>
  </si>
  <si>
    <t>E</t>
  </si>
  <si>
    <t>DC 6</t>
  </si>
  <si>
    <t>F</t>
  </si>
  <si>
    <t>DC 7</t>
  </si>
  <si>
    <t>G</t>
  </si>
  <si>
    <t>DC 8</t>
  </si>
  <si>
    <t>H</t>
  </si>
  <si>
    <t>DOSING PROGRAM</t>
  </si>
  <si>
    <t>PROGRAM NICKNAME</t>
  </si>
  <si>
    <t>ORIGINAL CHEM/WTR</t>
  </si>
  <si>
    <t>DILUTED CHEM/WTR</t>
  </si>
  <si>
    <t>MENU 1.3 DOS CH QTY</t>
  </si>
  <si>
    <t>UNCOMP RM SETTING</t>
  </si>
  <si>
    <t>Notes</t>
  </si>
  <si>
    <t>mL / USG</t>
  </si>
  <si>
    <t>P.QTY</t>
  </si>
  <si>
    <t>MENU 7.6</t>
  </si>
  <si>
    <t>Week 7</t>
  </si>
  <si>
    <t>Week 8</t>
  </si>
  <si>
    <t>Week 9</t>
  </si>
  <si>
    <t>Week 10</t>
  </si>
  <si>
    <t>Part A</t>
  </si>
  <si>
    <t>Part B</t>
  </si>
  <si>
    <t>Week 1 - 4 Grow</t>
  </si>
  <si>
    <t>Bloom Week 1</t>
  </si>
  <si>
    <t>Bloom Week 2 &amp; 3</t>
  </si>
  <si>
    <t>Bloom Week 4 &amp; 5</t>
  </si>
  <si>
    <t>Bloom Week 6</t>
  </si>
  <si>
    <t>Bloom Week 7</t>
  </si>
  <si>
    <t xml:space="preserve">Channel 1 9.24.   Channel 2 25.    </t>
  </si>
  <si>
    <t>PH 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</si>
</sst>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9"/>
      <color indexed="81"/>
      <name val="Tahoma"/>
      <family val="2"/>
    </font>
    <font>
      <b/>
      <sz val="11"/>
      <color rgb="FFFF0000"/>
      <name val="Calibri"/>
      <family val="2"/>
      <scheme val="minor"/>
    </font>
    <font>
      <b/>
      <sz val="9"/>
      <color indexed="81"/>
      <name val="Tahoma"/>
      <family val="2"/>
    </font>
    <font>
      <sz val="11"/>
      <name val="Calibri"/>
      <family val="2"/>
      <scheme val="minor"/>
    </font>
    <font>
      <b/>
      <sz val="9"/>
      <color indexed="81"/>
      <name val="Tahoma"/>
      <charset val="1"/>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cellStyleXfs>
  <cellXfs count="31">
    <xf numFmtId="0" fontId="0" fillId="0" borderId="0" xfId="0"/>
    <xf numFmtId="0" fontId="0" fillId="0" borderId="0" xfId="0" applyAlignment="1">
      <alignment horizontal="right"/>
    </xf>
    <xf numFmtId="0" fontId="0" fillId="0" borderId="0" xfId="0" applyAlignment="1">
      <alignment horizontal="right" vertical="center"/>
    </xf>
    <xf numFmtId="0" fontId="1" fillId="0" borderId="0" xfId="0" applyFont="1"/>
    <xf numFmtId="0" fontId="0" fillId="0" borderId="1" xfId="0" applyBorder="1" applyAlignment="1">
      <alignment horizontal="center"/>
    </xf>
    <xf numFmtId="0" fontId="3" fillId="0" borderId="1" xfId="0" applyFont="1" applyBorder="1" applyAlignment="1">
      <alignment horizontal="center"/>
    </xf>
    <xf numFmtId="2" fontId="0" fillId="0" borderId="1" xfId="0" applyNumberFormat="1" applyBorder="1" applyAlignment="1">
      <alignment horizontal="center"/>
    </xf>
    <xf numFmtId="0" fontId="1" fillId="0" borderId="1" xfId="0" applyFont="1" applyBorder="1" applyAlignment="1">
      <alignment horizont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0" xfId="0" applyAlignment="1">
      <alignment vertical="center"/>
    </xf>
    <xf numFmtId="0" fontId="1" fillId="0" borderId="0" xfId="0" applyFont="1" applyAlignment="1">
      <alignment horizontal="right" vertical="center"/>
    </xf>
    <xf numFmtId="0" fontId="0" fillId="2" borderId="1" xfId="0" applyFill="1" applyBorder="1" applyAlignment="1" applyProtection="1">
      <alignment horizontal="center"/>
      <protection locked="0"/>
    </xf>
    <xf numFmtId="0" fontId="0" fillId="0" borderId="0" xfId="0" applyFill="1" applyBorder="1" applyAlignment="1"/>
    <xf numFmtId="0" fontId="0" fillId="0" borderId="0" xfId="0" applyAlignment="1">
      <alignment horizontal="left" vertical="top" wrapText="1"/>
    </xf>
    <xf numFmtId="0" fontId="0" fillId="0" borderId="0" xfId="0" applyAlignment="1">
      <alignment vertical="top"/>
    </xf>
    <xf numFmtId="0" fontId="0" fillId="0" borderId="0" xfId="0" applyAlignment="1">
      <alignment vertical="top" wrapText="1"/>
    </xf>
    <xf numFmtId="0" fontId="0" fillId="0" borderId="2" xfId="0" applyBorder="1" applyAlignment="1">
      <alignment horizontal="center" vertical="top"/>
    </xf>
    <xf numFmtId="0" fontId="1" fillId="0" borderId="1" xfId="0" applyFont="1" applyBorder="1" applyAlignment="1">
      <alignment horizontal="center"/>
    </xf>
    <xf numFmtId="0" fontId="1" fillId="3" borderId="1" xfId="0" applyFont="1" applyFill="1" applyBorder="1" applyAlignment="1">
      <alignment horizontal="center" wrapText="1"/>
    </xf>
    <xf numFmtId="0" fontId="3" fillId="3" borderId="1" xfId="0" applyFont="1" applyFill="1" applyBorder="1" applyAlignment="1">
      <alignment horizontal="center"/>
    </xf>
    <xf numFmtId="1" fontId="0" fillId="3" borderId="1" xfId="0" applyNumberFormat="1" applyFill="1" applyBorder="1" applyAlignment="1">
      <alignment horizontal="center"/>
    </xf>
    <xf numFmtId="2" fontId="0" fillId="3" borderId="1" xfId="0" applyNumberFormat="1" applyFill="1" applyBorder="1" applyAlignment="1">
      <alignment horizontal="center"/>
    </xf>
    <xf numFmtId="0" fontId="1" fillId="4" borderId="1" xfId="0" applyFont="1" applyFill="1" applyBorder="1" applyAlignment="1">
      <alignment horizontal="center" wrapText="1"/>
    </xf>
    <xf numFmtId="0" fontId="3" fillId="4" borderId="1" xfId="0" applyFont="1" applyFill="1" applyBorder="1" applyAlignment="1">
      <alignment horizontal="center"/>
    </xf>
    <xf numFmtId="2" fontId="0" fillId="4" borderId="1" xfId="0" applyNumberFormat="1" applyFill="1" applyBorder="1" applyAlignment="1">
      <alignment horizontal="center"/>
    </xf>
    <xf numFmtId="0" fontId="1" fillId="0" borderId="0" xfId="0" applyFont="1" applyAlignment="1">
      <alignment horizontal="right"/>
    </xf>
    <xf numFmtId="0" fontId="1" fillId="0" borderId="3" xfId="0" applyFont="1" applyBorder="1" applyAlignment="1">
      <alignment horizontal="center"/>
    </xf>
    <xf numFmtId="0" fontId="0" fillId="2" borderId="3" xfId="0" applyFill="1" applyBorder="1" applyAlignment="1" applyProtection="1">
      <alignment horizontal="center"/>
      <protection locked="0"/>
    </xf>
    <xf numFmtId="0" fontId="1" fillId="0" borderId="1" xfId="0" applyFont="1" applyFill="1" applyBorder="1" applyAlignment="1">
      <alignment horizontal="center" vertical="center" wrapText="1"/>
    </xf>
    <xf numFmtId="0" fontId="5" fillId="2" borderId="1" xfId="0" applyFont="1" applyFill="1" applyBorder="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174008</xdr:colOff>
      <xdr:row>4</xdr:row>
      <xdr:rowOff>23600</xdr:rowOff>
    </xdr:from>
    <xdr:to>
      <xdr:col>12</xdr:col>
      <xdr:colOff>466724</xdr:colOff>
      <xdr:row>25</xdr:row>
      <xdr:rowOff>62767</xdr:rowOff>
    </xdr:to>
    <xdr:pic>
      <xdr:nvPicPr>
        <xdr:cNvPr id="7" name="Picture 6">
          <a:extLst>
            <a:ext uri="{FF2B5EF4-FFF2-40B4-BE49-F238E27FC236}">
              <a16:creationId xmlns:a16="http://schemas.microsoft.com/office/drawing/2014/main" id="{BB977B2D-E696-4881-9FC2-E2B896600A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4158" y="785600"/>
          <a:ext cx="6360141" cy="4163492"/>
        </a:xfrm>
        <a:prstGeom prst="rect">
          <a:avLst/>
        </a:prstGeom>
        <a:effectLst>
          <a:outerShdw blurRad="63500" sx="102000" sy="102000" algn="ctr" rotWithShape="0">
            <a:prstClr val="black">
              <a:alpha val="40000"/>
            </a:prstClr>
          </a:outerShdw>
        </a:effectLst>
      </xdr:spPr>
    </xdr:pic>
    <xdr:clientData/>
  </xdr:twoCellAnchor>
  <xdr:twoCellAnchor>
    <xdr:from>
      <xdr:col>2</xdr:col>
      <xdr:colOff>85725</xdr:colOff>
      <xdr:row>4</xdr:row>
      <xdr:rowOff>114300</xdr:rowOff>
    </xdr:from>
    <xdr:to>
      <xdr:col>5</xdr:col>
      <xdr:colOff>95250</xdr:colOff>
      <xdr:row>6</xdr:row>
      <xdr:rowOff>95250</xdr:rowOff>
    </xdr:to>
    <xdr:cxnSp macro="">
      <xdr:nvCxnSpPr>
        <xdr:cNvPr id="9" name="Straight Arrow Connector 8">
          <a:extLst>
            <a:ext uri="{FF2B5EF4-FFF2-40B4-BE49-F238E27FC236}">
              <a16:creationId xmlns:a16="http://schemas.microsoft.com/office/drawing/2014/main" id="{2F9073ED-03E4-4304-BA09-5164608D9DE9}"/>
            </a:ext>
          </a:extLst>
        </xdr:cNvPr>
        <xdr:cNvCxnSpPr/>
      </xdr:nvCxnSpPr>
      <xdr:spPr>
        <a:xfrm flipV="1">
          <a:off x="1285875" y="876300"/>
          <a:ext cx="1809750" cy="381000"/>
        </a:xfrm>
        <a:prstGeom prst="straightConnector1">
          <a:avLst/>
        </a:prstGeom>
        <a:ln w="381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57150</xdr:colOff>
      <xdr:row>8</xdr:row>
      <xdr:rowOff>9525</xdr:rowOff>
    </xdr:from>
    <xdr:to>
      <xdr:col>3</xdr:col>
      <xdr:colOff>571500</xdr:colOff>
      <xdr:row>9</xdr:row>
      <xdr:rowOff>114300</xdr:rowOff>
    </xdr:to>
    <xdr:cxnSp macro="">
      <xdr:nvCxnSpPr>
        <xdr:cNvPr id="10" name="Straight Arrow Connector 9">
          <a:extLst>
            <a:ext uri="{FF2B5EF4-FFF2-40B4-BE49-F238E27FC236}">
              <a16:creationId xmlns:a16="http://schemas.microsoft.com/office/drawing/2014/main" id="{FE977C01-7F01-4F60-AF29-91F65A399DB8}"/>
            </a:ext>
          </a:extLst>
        </xdr:cNvPr>
        <xdr:cNvCxnSpPr/>
      </xdr:nvCxnSpPr>
      <xdr:spPr>
        <a:xfrm flipV="1">
          <a:off x="1257300" y="1562100"/>
          <a:ext cx="1114425" cy="304800"/>
        </a:xfrm>
        <a:prstGeom prst="straightConnector1">
          <a:avLst/>
        </a:prstGeom>
        <a:ln w="381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57150</xdr:colOff>
      <xdr:row>15</xdr:row>
      <xdr:rowOff>142875</xdr:rowOff>
    </xdr:from>
    <xdr:to>
      <xdr:col>3</xdr:col>
      <xdr:colOff>476250</xdr:colOff>
      <xdr:row>20</xdr:row>
      <xdr:rowOff>95250</xdr:rowOff>
    </xdr:to>
    <xdr:cxnSp macro="">
      <xdr:nvCxnSpPr>
        <xdr:cNvPr id="12" name="Straight Arrow Connector 11">
          <a:extLst>
            <a:ext uri="{FF2B5EF4-FFF2-40B4-BE49-F238E27FC236}">
              <a16:creationId xmlns:a16="http://schemas.microsoft.com/office/drawing/2014/main" id="{FC75C45B-F346-4E20-A7E4-9297641F04AD}"/>
            </a:ext>
          </a:extLst>
        </xdr:cNvPr>
        <xdr:cNvCxnSpPr/>
      </xdr:nvCxnSpPr>
      <xdr:spPr>
        <a:xfrm flipV="1">
          <a:off x="1257300" y="3067050"/>
          <a:ext cx="1019175" cy="933450"/>
        </a:xfrm>
        <a:prstGeom prst="straightConnector1">
          <a:avLst/>
        </a:prstGeom>
        <a:ln w="381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76200</xdr:colOff>
      <xdr:row>16</xdr:row>
      <xdr:rowOff>76200</xdr:rowOff>
    </xdr:from>
    <xdr:to>
      <xdr:col>5</xdr:col>
      <xdr:colOff>95250</xdr:colOff>
      <xdr:row>21</xdr:row>
      <xdr:rowOff>190502</xdr:rowOff>
    </xdr:to>
    <xdr:cxnSp macro="">
      <xdr:nvCxnSpPr>
        <xdr:cNvPr id="20" name="Straight Arrow Connector 11">
          <a:extLst>
            <a:ext uri="{FF2B5EF4-FFF2-40B4-BE49-F238E27FC236}">
              <a16:creationId xmlns:a16="http://schemas.microsoft.com/office/drawing/2014/main" id="{029C5E72-2C93-4099-83C1-32E409981F1F}"/>
            </a:ext>
          </a:extLst>
        </xdr:cNvPr>
        <xdr:cNvCxnSpPr/>
      </xdr:nvCxnSpPr>
      <xdr:spPr>
        <a:xfrm flipV="1">
          <a:off x="1276350" y="3190875"/>
          <a:ext cx="1819275" cy="1104902"/>
        </a:xfrm>
        <a:prstGeom prst="straightConnector1">
          <a:avLst/>
        </a:prstGeom>
        <a:ln w="381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342900</xdr:colOff>
      <xdr:row>5</xdr:row>
      <xdr:rowOff>123825</xdr:rowOff>
    </xdr:from>
    <xdr:to>
      <xdr:col>12</xdr:col>
      <xdr:colOff>552452</xdr:colOff>
      <xdr:row>8</xdr:row>
      <xdr:rowOff>0</xdr:rowOff>
    </xdr:to>
    <xdr:cxnSp macro="">
      <xdr:nvCxnSpPr>
        <xdr:cNvPr id="25" name="Straight Arrow Connector 11">
          <a:extLst>
            <a:ext uri="{FF2B5EF4-FFF2-40B4-BE49-F238E27FC236}">
              <a16:creationId xmlns:a16="http://schemas.microsoft.com/office/drawing/2014/main" id="{BA2F7B3D-BA17-4778-9B6B-4700200D3FA1}"/>
            </a:ext>
          </a:extLst>
        </xdr:cNvPr>
        <xdr:cNvCxnSpPr/>
      </xdr:nvCxnSpPr>
      <xdr:spPr>
        <a:xfrm flipH="1">
          <a:off x="3952875" y="1085850"/>
          <a:ext cx="3867152" cy="466725"/>
        </a:xfrm>
        <a:prstGeom prst="straightConnector1">
          <a:avLst/>
        </a:prstGeom>
        <a:ln w="381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295275</xdr:colOff>
      <xdr:row>16</xdr:row>
      <xdr:rowOff>76200</xdr:rowOff>
    </xdr:from>
    <xdr:to>
      <xdr:col>12</xdr:col>
      <xdr:colOff>542925</xdr:colOff>
      <xdr:row>17</xdr:row>
      <xdr:rowOff>104775</xdr:rowOff>
    </xdr:to>
    <xdr:cxnSp macro="">
      <xdr:nvCxnSpPr>
        <xdr:cNvPr id="31" name="Straight Arrow Connector 11">
          <a:extLst>
            <a:ext uri="{FF2B5EF4-FFF2-40B4-BE49-F238E27FC236}">
              <a16:creationId xmlns:a16="http://schemas.microsoft.com/office/drawing/2014/main" id="{16269A51-C52F-4A28-9DC5-7252D15DDC26}"/>
            </a:ext>
          </a:extLst>
        </xdr:cNvPr>
        <xdr:cNvCxnSpPr/>
      </xdr:nvCxnSpPr>
      <xdr:spPr>
        <a:xfrm flipH="1" flipV="1">
          <a:off x="4514850" y="3190875"/>
          <a:ext cx="3295650" cy="228600"/>
        </a:xfrm>
        <a:prstGeom prst="straightConnector1">
          <a:avLst/>
        </a:prstGeom>
        <a:ln w="381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276225</xdr:colOff>
      <xdr:row>8</xdr:row>
      <xdr:rowOff>152400</xdr:rowOff>
    </xdr:from>
    <xdr:to>
      <xdr:col>12</xdr:col>
      <xdr:colOff>552450</xdr:colOff>
      <xdr:row>11</xdr:row>
      <xdr:rowOff>95251</xdr:rowOff>
    </xdr:to>
    <xdr:cxnSp macro="">
      <xdr:nvCxnSpPr>
        <xdr:cNvPr id="40" name="Straight Arrow Connector 39">
          <a:extLst>
            <a:ext uri="{FF2B5EF4-FFF2-40B4-BE49-F238E27FC236}">
              <a16:creationId xmlns:a16="http://schemas.microsoft.com/office/drawing/2014/main" id="{E3A71D95-3FC6-441C-90A2-584958B62F8E}"/>
            </a:ext>
          </a:extLst>
        </xdr:cNvPr>
        <xdr:cNvCxnSpPr/>
      </xdr:nvCxnSpPr>
      <xdr:spPr>
        <a:xfrm flipH="1" flipV="1">
          <a:off x="4495800" y="1704975"/>
          <a:ext cx="3324225" cy="542926"/>
        </a:xfrm>
        <a:prstGeom prst="straightConnector1">
          <a:avLst/>
        </a:prstGeom>
        <a:ln w="381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editAs="oneCell">
    <xdr:from>
      <xdr:col>8</xdr:col>
      <xdr:colOff>549338</xdr:colOff>
      <xdr:row>32</xdr:row>
      <xdr:rowOff>28576</xdr:rowOff>
    </xdr:from>
    <xdr:to>
      <xdr:col>11</xdr:col>
      <xdr:colOff>572017</xdr:colOff>
      <xdr:row>41</xdr:row>
      <xdr:rowOff>38101</xdr:rowOff>
    </xdr:to>
    <xdr:pic>
      <xdr:nvPicPr>
        <xdr:cNvPr id="57" name="Picture 56">
          <a:extLst>
            <a:ext uri="{FF2B5EF4-FFF2-40B4-BE49-F238E27FC236}">
              <a16:creationId xmlns:a16="http://schemas.microsoft.com/office/drawing/2014/main" id="{DE18B687-14DA-41A0-BAE4-E8B3056DCDA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78513" y="5553076"/>
          <a:ext cx="1851479" cy="1733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599824</xdr:colOff>
      <xdr:row>30</xdr:row>
      <xdr:rowOff>28575</xdr:rowOff>
    </xdr:from>
    <xdr:to>
      <xdr:col>6</xdr:col>
      <xdr:colOff>133349</xdr:colOff>
      <xdr:row>44</xdr:row>
      <xdr:rowOff>25959</xdr:rowOff>
    </xdr:to>
    <xdr:pic>
      <xdr:nvPicPr>
        <xdr:cNvPr id="13" name="Content Placeholder 3">
          <a:extLst>
            <a:ext uri="{FF2B5EF4-FFF2-40B4-BE49-F238E27FC236}">
              <a16:creationId xmlns:a16="http://schemas.microsoft.com/office/drawing/2014/main" id="{B6FB620C-1225-42FD-845D-A26BD38B77B8}"/>
            </a:ext>
          </a:extLst>
        </xdr:cNvPr>
        <xdr:cNvPicPr>
          <a:picLocks noGrp="1"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1799974" y="5172075"/>
          <a:ext cx="1943350" cy="268343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twoCellAnchor>
    <xdr:from>
      <xdr:col>2</xdr:col>
      <xdr:colOff>95250</xdr:colOff>
      <xdr:row>32</xdr:row>
      <xdr:rowOff>85725</xdr:rowOff>
    </xdr:from>
    <xdr:to>
      <xdr:col>3</xdr:col>
      <xdr:colOff>400050</xdr:colOff>
      <xdr:row>35</xdr:row>
      <xdr:rowOff>66675</xdr:rowOff>
    </xdr:to>
    <xdr:cxnSp macro="">
      <xdr:nvCxnSpPr>
        <xdr:cNvPr id="3" name="Straight Arrow Connector 2">
          <a:extLst>
            <a:ext uri="{FF2B5EF4-FFF2-40B4-BE49-F238E27FC236}">
              <a16:creationId xmlns:a16="http://schemas.microsoft.com/office/drawing/2014/main" id="{6F115A56-D5C0-4D29-BEFE-64C68C745D1D}"/>
            </a:ext>
          </a:extLst>
        </xdr:cNvPr>
        <xdr:cNvCxnSpPr/>
      </xdr:nvCxnSpPr>
      <xdr:spPr>
        <a:xfrm>
          <a:off x="1295400" y="5610225"/>
          <a:ext cx="904875" cy="5524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85725</xdr:colOff>
      <xdr:row>32</xdr:row>
      <xdr:rowOff>85725</xdr:rowOff>
    </xdr:from>
    <xdr:to>
      <xdr:col>3</xdr:col>
      <xdr:colOff>409575</xdr:colOff>
      <xdr:row>38</xdr:row>
      <xdr:rowOff>85725</xdr:rowOff>
    </xdr:to>
    <xdr:cxnSp macro="">
      <xdr:nvCxnSpPr>
        <xdr:cNvPr id="5" name="Straight Arrow Connector 4">
          <a:extLst>
            <a:ext uri="{FF2B5EF4-FFF2-40B4-BE49-F238E27FC236}">
              <a16:creationId xmlns:a16="http://schemas.microsoft.com/office/drawing/2014/main" id="{4FE73380-8CA7-4E53-865E-2A734A7206E5}"/>
            </a:ext>
          </a:extLst>
        </xdr:cNvPr>
        <xdr:cNvCxnSpPr/>
      </xdr:nvCxnSpPr>
      <xdr:spPr>
        <a:xfrm>
          <a:off x="1285875" y="5610225"/>
          <a:ext cx="923925" cy="11430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xdr:colOff>
      <xdr:row>8</xdr:row>
      <xdr:rowOff>28575</xdr:rowOff>
    </xdr:from>
    <xdr:to>
      <xdr:col>5</xdr:col>
      <xdr:colOff>28575</xdr:colOff>
      <xdr:row>11</xdr:row>
      <xdr:rowOff>114300</xdr:rowOff>
    </xdr:to>
    <xdr:cxnSp macro="">
      <xdr:nvCxnSpPr>
        <xdr:cNvPr id="21" name="Straight Arrow Connector 20">
          <a:extLst>
            <a:ext uri="{FF2B5EF4-FFF2-40B4-BE49-F238E27FC236}">
              <a16:creationId xmlns:a16="http://schemas.microsoft.com/office/drawing/2014/main" id="{A6BAC8C6-8D95-4ACC-8E70-8CDBF126C65A}"/>
            </a:ext>
          </a:extLst>
        </xdr:cNvPr>
        <xdr:cNvCxnSpPr/>
      </xdr:nvCxnSpPr>
      <xdr:spPr>
        <a:xfrm flipV="1">
          <a:off x="1257300" y="1581150"/>
          <a:ext cx="1771650" cy="685800"/>
        </a:xfrm>
        <a:prstGeom prst="straightConnector1">
          <a:avLst/>
        </a:prstGeom>
        <a:ln w="38100">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6" dT="2020-05-25T18:48:10.85" personId="{00000000-0000-0000-0000-000000000000}" id="{05D81DA7-799B-4BD0-9BC6-331AB48B0F32}">
    <text>This setting includes compensation for the weight of the chemical (lb. / gal) and a 25% buffer to allow for some variation in flow rates.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6"/>
  <sheetViews>
    <sheetView showGridLines="0" workbookViewId="0">
      <selection activeCell="B10" sqref="B10"/>
    </sheetView>
  </sheetViews>
  <sheetFormatPr defaultColWidth="0" defaultRowHeight="15" zeroHeight="1" x14ac:dyDescent="0.2"/>
  <cols>
    <col min="1" max="1" width="9.01171875" customWidth="1"/>
    <col min="2" max="2" width="9.01171875" style="15" customWidth="1"/>
    <col min="3" max="3" width="9.01171875" style="16" customWidth="1"/>
    <col min="4" max="5" width="9.01171875" customWidth="1"/>
    <col min="6" max="17" width="9.14453125" customWidth="1"/>
    <col min="18" max="18" width="9.14453125" hidden="1" customWidth="1"/>
    <col min="19" max="16384" width="9.14453125" hidden="1"/>
  </cols>
  <sheetData>
    <row r="1" spans="2:15" x14ac:dyDescent="0.2"/>
    <row r="2" spans="2:15" x14ac:dyDescent="0.2">
      <c r="D2" s="3" t="s">
        <v>0</v>
      </c>
    </row>
    <row r="3" spans="2:15" x14ac:dyDescent="0.2"/>
    <row r="4" spans="2:15" x14ac:dyDescent="0.2"/>
    <row r="5" spans="2:15" ht="15.75" thickBot="1" x14ac:dyDescent="0.25">
      <c r="C5" s="14"/>
    </row>
    <row r="6" spans="2:15" ht="15.75" thickBot="1" x14ac:dyDescent="0.25">
      <c r="N6" s="17" t="s">
        <v>1</v>
      </c>
      <c r="O6" s="15"/>
    </row>
    <row r="7" spans="2:15" ht="15.75" thickBot="1" x14ac:dyDescent="0.25">
      <c r="B7" s="17" t="s">
        <v>2</v>
      </c>
    </row>
    <row r="8" spans="2:15" x14ac:dyDescent="0.2"/>
    <row r="9" spans="2:15" ht="15.75" thickBot="1" x14ac:dyDescent="0.25"/>
    <row r="10" spans="2:15" ht="15.75" thickBot="1" x14ac:dyDescent="0.25">
      <c r="B10" s="17" t="s">
        <v>3</v>
      </c>
    </row>
    <row r="11" spans="2:15" ht="15.75" thickBot="1" x14ac:dyDescent="0.25"/>
    <row r="12" spans="2:15" ht="15.75" thickBot="1" x14ac:dyDescent="0.25">
      <c r="B12" s="17" t="s">
        <v>4</v>
      </c>
      <c r="N12" s="17" t="s">
        <v>5</v>
      </c>
    </row>
    <row r="13" spans="2:15" x14ac:dyDescent="0.2"/>
    <row r="14" spans="2:15" x14ac:dyDescent="0.2"/>
    <row r="15" spans="2:15" x14ac:dyDescent="0.2"/>
    <row r="16" spans="2:15" x14ac:dyDescent="0.2"/>
    <row r="17" spans="2:14" ht="15.75" thickBot="1" x14ac:dyDescent="0.25"/>
    <row r="18" spans="2:14" ht="15.75" thickBot="1" x14ac:dyDescent="0.25">
      <c r="N18" s="17" t="s">
        <v>6</v>
      </c>
    </row>
    <row r="19" spans="2:14" x14ac:dyDescent="0.2"/>
    <row r="20" spans="2:14" ht="15.75" thickBot="1" x14ac:dyDescent="0.25"/>
    <row r="21" spans="2:14" ht="15.75" thickBot="1" x14ac:dyDescent="0.25">
      <c r="B21" s="17" t="s">
        <v>7</v>
      </c>
    </row>
    <row r="22" spans="2:14" ht="15.75" thickBot="1" x14ac:dyDescent="0.25"/>
    <row r="23" spans="2:14" ht="15.75" thickBot="1" x14ac:dyDescent="0.25">
      <c r="B23" s="17" t="s">
        <v>8</v>
      </c>
    </row>
    <row r="24" spans="2:14" x14ac:dyDescent="0.2"/>
    <row r="25" spans="2:14" x14ac:dyDescent="0.2"/>
    <row r="26" spans="2:14" x14ac:dyDescent="0.2"/>
    <row r="27" spans="2:14" x14ac:dyDescent="0.2"/>
    <row r="28" spans="2:14" x14ac:dyDescent="0.2"/>
    <row r="29" spans="2:14" x14ac:dyDescent="0.2"/>
    <row r="30" spans="2:14" x14ac:dyDescent="0.2"/>
    <row r="31" spans="2:14" x14ac:dyDescent="0.2"/>
    <row r="32" spans="2:14" ht="15.75" thickBot="1" x14ac:dyDescent="0.25"/>
    <row r="33" spans="2:13" ht="15.75" thickBot="1" x14ac:dyDescent="0.25">
      <c r="B33" s="17" t="s">
        <v>9</v>
      </c>
      <c r="M33" s="17" t="s">
        <v>10</v>
      </c>
    </row>
    <row r="34" spans="2:13" x14ac:dyDescent="0.2"/>
    <row r="35" spans="2:13" x14ac:dyDescent="0.2"/>
    <row r="36" spans="2:13" x14ac:dyDescent="0.2"/>
    <row r="37" spans="2:13" x14ac:dyDescent="0.2"/>
    <row r="38" spans="2:13" x14ac:dyDescent="0.2"/>
    <row r="39" spans="2:13" x14ac:dyDescent="0.2"/>
    <row r="40" spans="2:13" x14ac:dyDescent="0.2"/>
    <row r="41" spans="2:13" x14ac:dyDescent="0.2"/>
    <row r="42" spans="2:13" x14ac:dyDescent="0.2"/>
    <row r="43" spans="2:13" x14ac:dyDescent="0.2"/>
    <row r="44" spans="2:13" x14ac:dyDescent="0.2"/>
    <row r="45" spans="2:13" x14ac:dyDescent="0.2"/>
    <row r="46" spans="2:13" x14ac:dyDescent="0.2"/>
  </sheetData>
  <sheetProtection sheet="1" objects="1" scenarios="1" selectLockedCells="1" selectUnlockedCells="1"/>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36"/>
  <sheetViews>
    <sheetView showGridLines="0" tabSelected="1" topLeftCell="A17" workbookViewId="0">
      <selection activeCell="D33" sqref="D33"/>
    </sheetView>
  </sheetViews>
  <sheetFormatPr defaultColWidth="0" defaultRowHeight="15" zeroHeight="1" x14ac:dyDescent="0.2"/>
  <cols>
    <col min="1" max="1" width="9.14453125" customWidth="1"/>
    <col min="2" max="2" width="10.0859375" bestFit="1" customWidth="1"/>
    <col min="3" max="3" width="17.890625" bestFit="1" customWidth="1"/>
    <col min="4" max="4" width="11.8359375" customWidth="1"/>
    <col min="5" max="5" width="12.10546875" customWidth="1"/>
    <col min="6" max="6" width="11.703125" bestFit="1" customWidth="1"/>
    <col min="7" max="7" width="11.703125" customWidth="1"/>
    <col min="8" max="8" width="11.703125" hidden="1" customWidth="1"/>
    <col min="9" max="9" width="10.89453125" hidden="1" customWidth="1"/>
    <col min="10" max="10" width="9.14453125" customWidth="1"/>
    <col min="11" max="11" width="11.97265625" bestFit="1" customWidth="1"/>
    <col min="12" max="12" width="11.8359375" customWidth="1"/>
    <col min="13" max="13" width="9.81640625" customWidth="1"/>
    <col min="14" max="14" width="9.953125" bestFit="1" customWidth="1"/>
    <col min="15" max="15" width="9.14453125" customWidth="1"/>
    <col min="16" max="16384" width="9.14453125" hidden="1"/>
  </cols>
  <sheetData>
    <row r="1" spans="2:14" x14ac:dyDescent="0.2"/>
    <row r="2" spans="2:14" hidden="1" x14ac:dyDescent="0.2">
      <c r="C2" s="1" t="s">
        <v>11</v>
      </c>
      <c r="D2">
        <v>3785.41</v>
      </c>
      <c r="E2" t="s">
        <v>12</v>
      </c>
    </row>
    <row r="3" spans="2:14" hidden="1" x14ac:dyDescent="0.2">
      <c r="C3" s="2" t="s">
        <v>13</v>
      </c>
      <c r="D3">
        <v>3.7854100000000002</v>
      </c>
      <c r="E3" t="s">
        <v>14</v>
      </c>
    </row>
    <row r="4" spans="2:14" x14ac:dyDescent="0.2">
      <c r="C4" s="11" t="s">
        <v>15</v>
      </c>
      <c r="D4" s="12">
        <v>15</v>
      </c>
      <c r="E4" s="3"/>
      <c r="J4" s="26" t="s">
        <v>16</v>
      </c>
      <c r="K4" s="12">
        <v>100</v>
      </c>
    </row>
    <row r="5" spans="2:14" x14ac:dyDescent="0.2"/>
    <row r="6" spans="2:14" ht="27.75" x14ac:dyDescent="0.2">
      <c r="D6" s="7" t="s">
        <v>17</v>
      </c>
      <c r="E6" s="7" t="s">
        <v>18</v>
      </c>
      <c r="F6" s="9" t="s">
        <v>19</v>
      </c>
      <c r="G6" s="9" t="s">
        <v>20</v>
      </c>
      <c r="K6" s="19" t="s">
        <v>21</v>
      </c>
      <c r="L6" s="19" t="s">
        <v>21</v>
      </c>
      <c r="M6" s="23" t="s">
        <v>22</v>
      </c>
      <c r="N6" s="8" t="s">
        <v>23</v>
      </c>
    </row>
    <row r="7" spans="2:14" x14ac:dyDescent="0.2">
      <c r="B7" s="18" t="s">
        <v>24</v>
      </c>
      <c r="C7" s="27" t="s">
        <v>25</v>
      </c>
      <c r="D7" s="5" t="s">
        <v>26</v>
      </c>
      <c r="E7" s="5" t="s">
        <v>27</v>
      </c>
      <c r="F7" s="5" t="s">
        <v>28</v>
      </c>
      <c r="G7" s="5" t="s">
        <v>29</v>
      </c>
      <c r="I7" s="13"/>
      <c r="K7" s="20" t="s">
        <v>12</v>
      </c>
      <c r="L7" s="20" t="s">
        <v>30</v>
      </c>
      <c r="M7" s="24" t="s">
        <v>30</v>
      </c>
      <c r="N7" s="5" t="s">
        <v>30</v>
      </c>
    </row>
    <row r="8" spans="2:14" x14ac:dyDescent="0.2">
      <c r="B8" s="4" t="s">
        <v>31</v>
      </c>
      <c r="C8" s="28" t="s">
        <v>58</v>
      </c>
      <c r="D8" s="12">
        <v>8.34</v>
      </c>
      <c r="E8" s="6">
        <f t="shared" ref="E8:E15" si="0">MAX(G19,G31,G43,G55,G67,G79,G91,G103,G115,G127)</f>
        <v>22.5</v>
      </c>
      <c r="F8" s="6">
        <f t="shared" ref="F8:F15" si="1">MAX(I19,I31,I43,I55,I67,I79,I91,I103,I115,I127)</f>
        <v>5.943873979304751</v>
      </c>
      <c r="G8" s="12">
        <v>0</v>
      </c>
      <c r="I8" s="13"/>
      <c r="K8" s="21">
        <f t="shared" ref="K8:K15" si="2">$K$4*$D$2/(G8+1)</f>
        <v>378541</v>
      </c>
      <c r="L8" s="22">
        <f>K8/$D$2</f>
        <v>100</v>
      </c>
      <c r="M8" s="25">
        <f>$K$4-L8</f>
        <v>0</v>
      </c>
      <c r="N8" s="4">
        <f>SUM(L8,M8)</f>
        <v>100</v>
      </c>
    </row>
    <row r="9" spans="2:14" x14ac:dyDescent="0.2">
      <c r="B9" s="4" t="s">
        <v>32</v>
      </c>
      <c r="C9" s="28" t="s">
        <v>59</v>
      </c>
      <c r="D9" s="12">
        <v>8.34</v>
      </c>
      <c r="E9" s="6">
        <f t="shared" si="0"/>
        <v>22.5</v>
      </c>
      <c r="F9" s="6">
        <f t="shared" si="1"/>
        <v>5.943873979304751</v>
      </c>
      <c r="G9" s="12">
        <v>0</v>
      </c>
      <c r="I9" s="13"/>
      <c r="K9" s="21">
        <f t="shared" si="2"/>
        <v>378541</v>
      </c>
      <c r="L9" s="22">
        <f t="shared" ref="L9:L15" si="3">K9/$D$2</f>
        <v>100</v>
      </c>
      <c r="M9" s="25">
        <f t="shared" ref="M9:M15" si="4">$K$4-L9</f>
        <v>0</v>
      </c>
      <c r="N9" s="4">
        <f t="shared" ref="N9:N15" si="5">SUM(L9,M9)</f>
        <v>100</v>
      </c>
    </row>
    <row r="10" spans="2:14" x14ac:dyDescent="0.2">
      <c r="B10" s="4" t="s">
        <v>33</v>
      </c>
      <c r="C10" s="28" t="s">
        <v>67</v>
      </c>
      <c r="D10" s="12">
        <v>8.34</v>
      </c>
      <c r="E10" s="6">
        <f t="shared" si="0"/>
        <v>5.625</v>
      </c>
      <c r="F10" s="6">
        <f t="shared" si="1"/>
        <v>1.4859684948261878</v>
      </c>
      <c r="G10" s="12">
        <v>0</v>
      </c>
      <c r="I10" s="13"/>
      <c r="K10" s="21">
        <f t="shared" si="2"/>
        <v>378541</v>
      </c>
      <c r="L10" s="22">
        <f t="shared" si="3"/>
        <v>100</v>
      </c>
      <c r="M10" s="25">
        <f t="shared" si="4"/>
        <v>0</v>
      </c>
      <c r="N10" s="4">
        <f t="shared" si="5"/>
        <v>100</v>
      </c>
    </row>
    <row r="11" spans="2:14" x14ac:dyDescent="0.2">
      <c r="B11" s="4" t="s">
        <v>34</v>
      </c>
      <c r="C11" s="28" t="s">
        <v>35</v>
      </c>
      <c r="D11" s="12">
        <v>8.34</v>
      </c>
      <c r="E11" s="6">
        <f t="shared" si="0"/>
        <v>0</v>
      </c>
      <c r="F11" s="6">
        <f t="shared" si="1"/>
        <v>0</v>
      </c>
      <c r="G11" s="12">
        <v>0</v>
      </c>
      <c r="I11" s="13"/>
      <c r="K11" s="21">
        <f t="shared" si="2"/>
        <v>378541</v>
      </c>
      <c r="L11" s="22">
        <f t="shared" si="3"/>
        <v>100</v>
      </c>
      <c r="M11" s="25">
        <f t="shared" si="4"/>
        <v>0</v>
      </c>
      <c r="N11" s="4">
        <f t="shared" si="5"/>
        <v>100</v>
      </c>
    </row>
    <row r="12" spans="2:14" x14ac:dyDescent="0.2">
      <c r="B12" s="4" t="s">
        <v>36</v>
      </c>
      <c r="C12" s="28" t="s">
        <v>37</v>
      </c>
      <c r="D12" s="12">
        <v>8.34</v>
      </c>
      <c r="E12" s="6">
        <f t="shared" si="0"/>
        <v>0</v>
      </c>
      <c r="F12" s="6">
        <f t="shared" si="1"/>
        <v>0</v>
      </c>
      <c r="G12" s="12">
        <v>0</v>
      </c>
      <c r="I12" s="13"/>
      <c r="K12" s="21">
        <f t="shared" si="2"/>
        <v>378541</v>
      </c>
      <c r="L12" s="22">
        <f t="shared" si="3"/>
        <v>100</v>
      </c>
      <c r="M12" s="25">
        <f t="shared" si="4"/>
        <v>0</v>
      </c>
      <c r="N12" s="4">
        <f t="shared" si="5"/>
        <v>100</v>
      </c>
    </row>
    <row r="13" spans="2:14" x14ac:dyDescent="0.2">
      <c r="B13" s="4" t="s">
        <v>38</v>
      </c>
      <c r="C13" s="28" t="s">
        <v>39</v>
      </c>
      <c r="D13" s="12">
        <v>8.34</v>
      </c>
      <c r="E13" s="6">
        <f t="shared" si="0"/>
        <v>0</v>
      </c>
      <c r="F13" s="6">
        <f t="shared" si="1"/>
        <v>0</v>
      </c>
      <c r="G13" s="12">
        <v>0</v>
      </c>
      <c r="I13" s="13"/>
      <c r="K13" s="21">
        <f t="shared" si="2"/>
        <v>378541</v>
      </c>
      <c r="L13" s="22">
        <f t="shared" si="3"/>
        <v>100</v>
      </c>
      <c r="M13" s="25">
        <f t="shared" si="4"/>
        <v>0</v>
      </c>
      <c r="N13" s="4">
        <f t="shared" si="5"/>
        <v>100</v>
      </c>
    </row>
    <row r="14" spans="2:14" x14ac:dyDescent="0.2">
      <c r="B14" s="4" t="s">
        <v>40</v>
      </c>
      <c r="C14" s="28" t="s">
        <v>41</v>
      </c>
      <c r="D14" s="12">
        <v>8.34</v>
      </c>
      <c r="E14" s="6">
        <f t="shared" si="0"/>
        <v>0</v>
      </c>
      <c r="F14" s="6">
        <f t="shared" si="1"/>
        <v>0</v>
      </c>
      <c r="G14" s="12">
        <v>0</v>
      </c>
      <c r="I14" s="13"/>
      <c r="K14" s="21">
        <f t="shared" si="2"/>
        <v>378541</v>
      </c>
      <c r="L14" s="22">
        <f t="shared" si="3"/>
        <v>100</v>
      </c>
      <c r="M14" s="25">
        <f t="shared" si="4"/>
        <v>0</v>
      </c>
      <c r="N14" s="4">
        <f t="shared" si="5"/>
        <v>100</v>
      </c>
    </row>
    <row r="15" spans="2:14" x14ac:dyDescent="0.2">
      <c r="B15" s="4" t="s">
        <v>42</v>
      </c>
      <c r="C15" s="28" t="s">
        <v>43</v>
      </c>
      <c r="D15" s="12">
        <v>8.34</v>
      </c>
      <c r="E15" s="6">
        <f t="shared" si="0"/>
        <v>0</v>
      </c>
      <c r="F15" s="6">
        <f t="shared" si="1"/>
        <v>0</v>
      </c>
      <c r="G15" s="12">
        <v>0</v>
      </c>
      <c r="I15" s="13"/>
      <c r="K15" s="21">
        <f t="shared" si="2"/>
        <v>378541</v>
      </c>
      <c r="L15" s="22">
        <f t="shared" si="3"/>
        <v>100</v>
      </c>
      <c r="M15" s="25">
        <f t="shared" si="4"/>
        <v>0</v>
      </c>
      <c r="N15" s="4">
        <f t="shared" si="5"/>
        <v>100</v>
      </c>
    </row>
    <row r="16" spans="2:14" x14ac:dyDescent="0.2"/>
    <row r="17" spans="2:14" s="10" customFormat="1" ht="30" customHeight="1" x14ac:dyDescent="0.2">
      <c r="B17" s="9" t="s">
        <v>44</v>
      </c>
      <c r="C17" s="9" t="s">
        <v>45</v>
      </c>
      <c r="D17" s="9" t="s">
        <v>46</v>
      </c>
      <c r="E17" s="9" t="s">
        <v>47</v>
      </c>
      <c r="F17" s="9" t="s">
        <v>48</v>
      </c>
      <c r="G17" s="9" t="s">
        <v>18</v>
      </c>
      <c r="H17" s="9" t="s">
        <v>49</v>
      </c>
      <c r="I17" s="9" t="s">
        <v>19</v>
      </c>
      <c r="K17" s="29" t="s">
        <v>50</v>
      </c>
      <c r="L17" s="29"/>
      <c r="M17" s="29"/>
      <c r="N17" s="29"/>
    </row>
    <row r="18" spans="2:14" x14ac:dyDescent="0.2">
      <c r="B18" s="5">
        <v>1</v>
      </c>
      <c r="C18" s="12" t="s">
        <v>60</v>
      </c>
      <c r="D18" s="5" t="s">
        <v>51</v>
      </c>
      <c r="E18" s="5" t="s">
        <v>51</v>
      </c>
      <c r="F18" s="5" t="s">
        <v>52</v>
      </c>
      <c r="G18" s="5" t="s">
        <v>27</v>
      </c>
      <c r="H18" s="5" t="s">
        <v>27</v>
      </c>
      <c r="I18" s="5" t="s">
        <v>28</v>
      </c>
      <c r="K18" s="30" t="s">
        <v>66</v>
      </c>
      <c r="L18" s="30"/>
      <c r="M18" s="30"/>
      <c r="N18" s="30"/>
    </row>
    <row r="19" spans="2:14" x14ac:dyDescent="0.2">
      <c r="B19" s="4" t="s">
        <v>31</v>
      </c>
      <c r="C19" s="4" t="str">
        <f>IF(ISBLANK($C$8),"",$C$8)</f>
        <v>Part A</v>
      </c>
      <c r="D19" s="12">
        <v>3.5</v>
      </c>
      <c r="E19" s="6">
        <f>D19/($G$8 + 1)</f>
        <v>3.5</v>
      </c>
      <c r="F19" s="6">
        <f t="shared" ref="F19:F26" si="6">IF(D19=0,0,((D19*1000)/$D$2)/(E19/D19))</f>
        <v>0.92460261900296137</v>
      </c>
      <c r="G19" s="6">
        <f>IF(D19=0,0,(((D19*$D$4*60*1.25*((0.2/3.66)*$D$8+1-(8.34*0.2/3.66)))/1000)/(E19/D19)))</f>
        <v>3.9375</v>
      </c>
      <c r="H19" s="6">
        <f t="shared" ref="H19:H26" si="7">IF(D19=0,0,((D19*$D$4*60*1.25)/1000)/(E19/D19))</f>
        <v>3.9375</v>
      </c>
      <c r="I19" s="6">
        <f>H19/$D$3</f>
        <v>1.0401779463783314</v>
      </c>
      <c r="K19" s="30"/>
      <c r="L19" s="30"/>
      <c r="M19" s="30"/>
      <c r="N19" s="30"/>
    </row>
    <row r="20" spans="2:14" x14ac:dyDescent="0.2">
      <c r="B20" s="4" t="s">
        <v>32</v>
      </c>
      <c r="C20" s="4" t="str">
        <f>IF(ISBLANK($C$9),"",$C$9)</f>
        <v>Part B</v>
      </c>
      <c r="D20" s="12">
        <v>12.5</v>
      </c>
      <c r="E20" s="6">
        <f>D20/($G$9 + 1)</f>
        <v>12.5</v>
      </c>
      <c r="F20" s="6">
        <f t="shared" si="6"/>
        <v>3.302152210724862</v>
      </c>
      <c r="G20" s="6">
        <f>IF(D20=0,0,(((D20*$D$4*60*1.25*((0.2/3.66)*$D$9+1-(8.34*0.2/3.66)))/1000)/(E20/D20)))</f>
        <v>14.0625</v>
      </c>
      <c r="H20" s="6">
        <f t="shared" si="7"/>
        <v>14.0625</v>
      </c>
      <c r="I20" s="6">
        <f>H20/$D$3</f>
        <v>3.7149212370654698</v>
      </c>
      <c r="K20" s="30"/>
      <c r="L20" s="30"/>
      <c r="M20" s="30"/>
      <c r="N20" s="30"/>
    </row>
    <row r="21" spans="2:14" x14ac:dyDescent="0.2">
      <c r="B21" s="4" t="s">
        <v>33</v>
      </c>
      <c r="C21" s="4" t="str">
        <f>IF(ISBLANK($C$10),"",$C$10)</f>
        <v>PH Up</v>
      </c>
      <c r="D21" s="12">
        <v>5</v>
      </c>
      <c r="E21" s="6">
        <f>D21/($G$10 + 1)</f>
        <v>5</v>
      </c>
      <c r="F21" s="6">
        <f t="shared" si="6"/>
        <v>1.320860884289945</v>
      </c>
      <c r="G21" s="6">
        <f>IF(D21=0,0,(((D21*$D$4*60*1.25*((0.2/3.66)*$D$10+1-(8.34*0.2/3.66)))/1000)/(E21/D21)))</f>
        <v>5.625</v>
      </c>
      <c r="H21" s="6">
        <f t="shared" si="7"/>
        <v>5.625</v>
      </c>
      <c r="I21" s="6">
        <f>H21/$D$3</f>
        <v>1.4859684948261878</v>
      </c>
      <c r="K21" s="30"/>
      <c r="L21" s="30"/>
      <c r="M21" s="30"/>
      <c r="N21" s="30"/>
    </row>
    <row r="22" spans="2:14" x14ac:dyDescent="0.2">
      <c r="B22" s="4" t="s">
        <v>34</v>
      </c>
      <c r="C22" s="4" t="str">
        <f>IF(ISBLANK($C$11),"",$C$11)</f>
        <v>D</v>
      </c>
      <c r="D22" s="12">
        <v>0</v>
      </c>
      <c r="E22" s="6">
        <f>D22/($G$11 + 1)</f>
        <v>0</v>
      </c>
      <c r="F22" s="6">
        <f t="shared" si="6"/>
        <v>0</v>
      </c>
      <c r="G22" s="6">
        <f>IF(D22=0,0,(((D22*$D$4*60*1.25*((0.2/3.66)*$D$11+1-(8.34*0.2/3.66)))/1000)/(E22/D22)))</f>
        <v>0</v>
      </c>
      <c r="H22" s="6">
        <f t="shared" si="7"/>
        <v>0</v>
      </c>
      <c r="I22" s="6">
        <f t="shared" ref="I22:I26" si="8">H22/$D$3</f>
        <v>0</v>
      </c>
      <c r="K22" s="30"/>
      <c r="L22" s="30"/>
      <c r="M22" s="30"/>
      <c r="N22" s="30"/>
    </row>
    <row r="23" spans="2:14" x14ac:dyDescent="0.2">
      <c r="B23" s="4" t="s">
        <v>36</v>
      </c>
      <c r="C23" s="4" t="str">
        <f>IF(ISBLANK($C$12),"",$C$12)</f>
        <v>E</v>
      </c>
      <c r="D23" s="12">
        <v>0</v>
      </c>
      <c r="E23" s="6">
        <f>D23/($G$12 + 1)</f>
        <v>0</v>
      </c>
      <c r="F23" s="6">
        <f t="shared" si="6"/>
        <v>0</v>
      </c>
      <c r="G23" s="6">
        <f>IF(D23=0,0,(((D23*$D$4*60*1.25*((0.2/3.66)*$D$12+1-(8.34*0.2/3.66)))/1000)/(E23/D23)))</f>
        <v>0</v>
      </c>
      <c r="H23" s="6">
        <f t="shared" si="7"/>
        <v>0</v>
      </c>
      <c r="I23" s="6">
        <f t="shared" si="8"/>
        <v>0</v>
      </c>
      <c r="K23" s="30"/>
      <c r="L23" s="30"/>
      <c r="M23" s="30"/>
      <c r="N23" s="30"/>
    </row>
    <row r="24" spans="2:14" x14ac:dyDescent="0.2">
      <c r="B24" s="4" t="s">
        <v>38</v>
      </c>
      <c r="C24" s="4" t="str">
        <f>IF(ISBLANK($C$13),"",$C$13)</f>
        <v>F</v>
      </c>
      <c r="D24" s="12">
        <v>0</v>
      </c>
      <c r="E24" s="6">
        <f>D24/($G$13 + 1)</f>
        <v>0</v>
      </c>
      <c r="F24" s="6">
        <f t="shared" si="6"/>
        <v>0</v>
      </c>
      <c r="G24" s="6">
        <f>IF(D24=0,0,(((D24*$D$4*60*1.25*((0.2/3.66)*$D$13+1-(8.34*0.2/3.66)))/1000)/(E24/D24)))</f>
        <v>0</v>
      </c>
      <c r="H24" s="6">
        <f t="shared" si="7"/>
        <v>0</v>
      </c>
      <c r="I24" s="6">
        <f t="shared" si="8"/>
        <v>0</v>
      </c>
      <c r="K24" s="30"/>
      <c r="L24" s="30"/>
      <c r="M24" s="30"/>
      <c r="N24" s="30"/>
    </row>
    <row r="25" spans="2:14" x14ac:dyDescent="0.2">
      <c r="B25" s="4" t="s">
        <v>40</v>
      </c>
      <c r="C25" s="4" t="str">
        <f>IF(ISBLANK($C$14),"",$C$14)</f>
        <v>G</v>
      </c>
      <c r="D25" s="12">
        <v>0</v>
      </c>
      <c r="E25" s="6">
        <f>D25/($G$14 + 1)</f>
        <v>0</v>
      </c>
      <c r="F25" s="6">
        <f t="shared" si="6"/>
        <v>0</v>
      </c>
      <c r="G25" s="6">
        <f>IF(D25=0,0,(((D25*$D$4*60*1.25*((0.2/3.66)*$D$14+1-(8.34*0.2/3.66)))/1000)/(E25/D25)))</f>
        <v>0</v>
      </c>
      <c r="H25" s="6">
        <f t="shared" si="7"/>
        <v>0</v>
      </c>
      <c r="I25" s="6">
        <f t="shared" si="8"/>
        <v>0</v>
      </c>
      <c r="K25" s="30"/>
      <c r="L25" s="30"/>
      <c r="M25" s="30"/>
      <c r="N25" s="30"/>
    </row>
    <row r="26" spans="2:14" x14ac:dyDescent="0.2">
      <c r="B26" s="4" t="s">
        <v>42</v>
      </c>
      <c r="C26" s="4" t="str">
        <f>IF(ISBLANK($C$15),"",$C$15)</f>
        <v>H</v>
      </c>
      <c r="D26" s="12">
        <v>0</v>
      </c>
      <c r="E26" s="6">
        <f>D26/($G$15 + 1)</f>
        <v>0</v>
      </c>
      <c r="F26" s="6">
        <f t="shared" si="6"/>
        <v>0</v>
      </c>
      <c r="G26" s="6">
        <f>IF(D26=0,0,(((D26*$D$4*60*1.25*((0.2/3.66)*$D$15+1-(8.34*0.2/3.66)))/1000)/(E26/D26)))</f>
        <v>0</v>
      </c>
      <c r="H26" s="6">
        <f t="shared" si="7"/>
        <v>0</v>
      </c>
      <c r="I26" s="6">
        <f t="shared" si="8"/>
        <v>0</v>
      </c>
      <c r="K26" s="30"/>
      <c r="L26" s="30"/>
      <c r="M26" s="30"/>
      <c r="N26" s="30"/>
    </row>
    <row r="27" spans="2:14" x14ac:dyDescent="0.2"/>
    <row r="28" spans="2:14" x14ac:dyDescent="0.2"/>
    <row r="29" spans="2:14" ht="30" customHeight="1" x14ac:dyDescent="0.2">
      <c r="B29" s="9" t="s">
        <v>44</v>
      </c>
      <c r="C29" s="9" t="s">
        <v>45</v>
      </c>
      <c r="D29" s="9" t="s">
        <v>46</v>
      </c>
      <c r="E29" s="9" t="s">
        <v>47</v>
      </c>
      <c r="F29" s="9" t="s">
        <v>48</v>
      </c>
      <c r="G29" s="9" t="s">
        <v>18</v>
      </c>
      <c r="H29" s="9" t="s">
        <v>49</v>
      </c>
      <c r="I29" s="9" t="s">
        <v>19</v>
      </c>
      <c r="K29" s="29" t="s">
        <v>50</v>
      </c>
      <c r="L29" s="29"/>
      <c r="M29" s="29"/>
      <c r="N29" s="29"/>
    </row>
    <row r="30" spans="2:14" x14ac:dyDescent="0.2">
      <c r="B30" s="5">
        <v>2</v>
      </c>
      <c r="C30" s="12" t="s">
        <v>61</v>
      </c>
      <c r="D30" s="5" t="s">
        <v>51</v>
      </c>
      <c r="E30" s="5" t="s">
        <v>51</v>
      </c>
      <c r="F30" s="5" t="s">
        <v>52</v>
      </c>
      <c r="G30" s="5" t="s">
        <v>27</v>
      </c>
      <c r="H30" s="5" t="s">
        <v>27</v>
      </c>
      <c r="I30" s="5" t="s">
        <v>28</v>
      </c>
      <c r="K30" s="30"/>
      <c r="L30" s="30"/>
      <c r="M30" s="30"/>
      <c r="N30" s="30"/>
    </row>
    <row r="31" spans="2:14" x14ac:dyDescent="0.2">
      <c r="B31" s="4" t="s">
        <v>31</v>
      </c>
      <c r="C31" s="4" t="str">
        <f>IF(ISBLANK($C$8),"",$C$8)</f>
        <v>Part A</v>
      </c>
      <c r="D31" s="12">
        <v>5.5</v>
      </c>
      <c r="E31" s="6">
        <f>D31/($G$8 + 1)</f>
        <v>5.5</v>
      </c>
      <c r="F31" s="6">
        <f t="shared" ref="F31:F38" si="9">IF(D31=0,0,((D31*1000)/$D$2)/(E31/D31))</f>
        <v>1.4529469727189392</v>
      </c>
      <c r="G31" s="6">
        <f>IF(D31=0,0,(((D31*$D$4*60*1.25*((0.2/3.66)*$D$8+1-(8.34*0.2/3.66)))/1000)/(E31/D31)))</f>
        <v>6.1875</v>
      </c>
      <c r="H31" s="6">
        <f t="shared" ref="H31:H38" si="10">IF(D31=0,0,((D31*$D$4*60*1.25)/1000)/(E31/D31))</f>
        <v>6.1875</v>
      </c>
      <c r="I31" s="6">
        <f>H31/$D$3</f>
        <v>1.6345653443088066</v>
      </c>
      <c r="K31" s="30"/>
      <c r="L31" s="30"/>
      <c r="M31" s="30"/>
      <c r="N31" s="30"/>
    </row>
    <row r="32" spans="2:14" x14ac:dyDescent="0.2">
      <c r="B32" s="4" t="s">
        <v>32</v>
      </c>
      <c r="C32" s="4" t="str">
        <f>IF(ISBLANK($C$9),"",$C$9)</f>
        <v>Part B</v>
      </c>
      <c r="D32" s="12">
        <v>6</v>
      </c>
      <c r="E32" s="6">
        <f>D32/($G$9 + 1)</f>
        <v>6</v>
      </c>
      <c r="F32" s="6">
        <f t="shared" si="9"/>
        <v>1.5850330611479337</v>
      </c>
      <c r="G32" s="6">
        <f>IF(D32=0,0,(((D32*$D$4*60*1.25*((0.2/3.66)*$D$9+1-(8.34*0.2/3.66)))/1000)/(E32/D32)))</f>
        <v>6.75</v>
      </c>
      <c r="H32" s="6">
        <f t="shared" si="10"/>
        <v>6.75</v>
      </c>
      <c r="I32" s="6">
        <f>H32/$D$3</f>
        <v>1.7831621937914255</v>
      </c>
      <c r="K32" s="30"/>
      <c r="L32" s="30"/>
      <c r="M32" s="30"/>
      <c r="N32" s="30"/>
    </row>
    <row r="33" spans="2:14" x14ac:dyDescent="0.2">
      <c r="B33" s="4" t="s">
        <v>33</v>
      </c>
      <c r="C33" s="4" t="str">
        <f>IF(ISBLANK($C$10),"",$C$10)</f>
        <v>PH Up</v>
      </c>
      <c r="D33" s="12"/>
      <c r="E33" s="6">
        <f>D33/($G$10 + 1)</f>
        <v>0</v>
      </c>
      <c r="F33" s="6">
        <f t="shared" si="9"/>
        <v>0</v>
      </c>
      <c r="G33" s="6">
        <f>IF(D33=0,0,(((D33*$D$4*60*1.25*((0.2/3.66)*$D$10+1-(8.34*0.2/3.66)))/1000)/(E33/D33)))</f>
        <v>0</v>
      </c>
      <c r="H33" s="6">
        <f t="shared" si="10"/>
        <v>0</v>
      </c>
      <c r="I33" s="6">
        <f>H33/$D$3</f>
        <v>0</v>
      </c>
      <c r="K33" s="30"/>
      <c r="L33" s="30"/>
      <c r="M33" s="30"/>
      <c r="N33" s="30"/>
    </row>
    <row r="34" spans="2:14" x14ac:dyDescent="0.2">
      <c r="B34" s="4" t="s">
        <v>34</v>
      </c>
      <c r="C34" s="4" t="str">
        <f>IF(ISBLANK($C$11),"",$C$11)</f>
        <v>D</v>
      </c>
      <c r="D34" s="12">
        <v>0</v>
      </c>
      <c r="E34" s="6">
        <f>D34/($G$11 + 1)</f>
        <v>0</v>
      </c>
      <c r="F34" s="6">
        <f t="shared" si="9"/>
        <v>0</v>
      </c>
      <c r="G34" s="6">
        <f>IF(D34=0,0,(((D34*$D$4*60*1.25*((0.2/3.66)*$D$11+1-(8.34*0.2/3.66)))/1000)/(E34/D34)))</f>
        <v>0</v>
      </c>
      <c r="H34" s="6">
        <f t="shared" si="10"/>
        <v>0</v>
      </c>
      <c r="I34" s="6">
        <f t="shared" ref="I34:I38" si="11">H34/$D$3</f>
        <v>0</v>
      </c>
      <c r="K34" s="30"/>
      <c r="L34" s="30"/>
      <c r="M34" s="30"/>
      <c r="N34" s="30"/>
    </row>
    <row r="35" spans="2:14" x14ac:dyDescent="0.2">
      <c r="B35" s="4" t="s">
        <v>36</v>
      </c>
      <c r="C35" s="4" t="str">
        <f>IF(ISBLANK($C$12),"",$C$12)</f>
        <v>E</v>
      </c>
      <c r="D35" s="12">
        <v>0</v>
      </c>
      <c r="E35" s="6">
        <f>D35/($G$12 + 1)</f>
        <v>0</v>
      </c>
      <c r="F35" s="6">
        <f t="shared" si="9"/>
        <v>0</v>
      </c>
      <c r="G35" s="6">
        <f>IF(D35=0,0,(((D35*$D$4*60*1.25*((0.2/3.66)*$D$12+1-(8.34*0.2/3.66)))/1000)/(E35/D35)))</f>
        <v>0</v>
      </c>
      <c r="H35" s="6">
        <f t="shared" si="10"/>
        <v>0</v>
      </c>
      <c r="I35" s="6">
        <f t="shared" si="11"/>
        <v>0</v>
      </c>
      <c r="K35" s="30"/>
      <c r="L35" s="30"/>
      <c r="M35" s="30"/>
      <c r="N35" s="30"/>
    </row>
    <row r="36" spans="2:14" x14ac:dyDescent="0.2">
      <c r="B36" s="4" t="s">
        <v>38</v>
      </c>
      <c r="C36" s="4" t="str">
        <f>IF(ISBLANK($C$13),"",$C$13)</f>
        <v>F</v>
      </c>
      <c r="D36" s="12">
        <v>0</v>
      </c>
      <c r="E36" s="6">
        <f>D36/($G$13 + 1)</f>
        <v>0</v>
      </c>
      <c r="F36" s="6">
        <f t="shared" si="9"/>
        <v>0</v>
      </c>
      <c r="G36" s="6">
        <f>IF(D36=0,0,(((D36*$D$4*60*1.25*((0.2/3.66)*$D$13+1-(8.34*0.2/3.66)))/1000)/(E36/D36)))</f>
        <v>0</v>
      </c>
      <c r="H36" s="6">
        <f t="shared" si="10"/>
        <v>0</v>
      </c>
      <c r="I36" s="6">
        <f t="shared" si="11"/>
        <v>0</v>
      </c>
      <c r="K36" s="30"/>
      <c r="L36" s="30"/>
      <c r="M36" s="30"/>
      <c r="N36" s="30"/>
    </row>
    <row r="37" spans="2:14" x14ac:dyDescent="0.2">
      <c r="B37" s="4" t="s">
        <v>40</v>
      </c>
      <c r="C37" s="4" t="str">
        <f>IF(ISBLANK($C$14),"",$C$14)</f>
        <v>G</v>
      </c>
      <c r="D37" s="12">
        <v>0</v>
      </c>
      <c r="E37" s="6">
        <f>D37/($G$14 + 1)</f>
        <v>0</v>
      </c>
      <c r="F37" s="6">
        <f t="shared" si="9"/>
        <v>0</v>
      </c>
      <c r="G37" s="6">
        <f>IF(D37=0,0,(((D37*$D$4*60*1.25*((0.2/3.66)*$D$14+1-(8.34*0.2/3.66)))/1000)/(E37/D37)))</f>
        <v>0</v>
      </c>
      <c r="H37" s="6">
        <f t="shared" si="10"/>
        <v>0</v>
      </c>
      <c r="I37" s="6">
        <f t="shared" si="11"/>
        <v>0</v>
      </c>
      <c r="K37" s="30"/>
      <c r="L37" s="30"/>
      <c r="M37" s="30"/>
      <c r="N37" s="30"/>
    </row>
    <row r="38" spans="2:14" x14ac:dyDescent="0.2">
      <c r="B38" s="4" t="s">
        <v>42</v>
      </c>
      <c r="C38" s="4" t="str">
        <f>IF(ISBLANK($C$15),"",$C$15)</f>
        <v>H</v>
      </c>
      <c r="D38" s="12">
        <v>0</v>
      </c>
      <c r="E38" s="6">
        <f>D38/($G$15 + 1)</f>
        <v>0</v>
      </c>
      <c r="F38" s="6">
        <f t="shared" si="9"/>
        <v>0</v>
      </c>
      <c r="G38" s="6">
        <f>IF(D38=0,0,(((D38*$D$4*60*1.25*((0.2/3.66)*$D$15+1-(8.34*0.2/3.66)))/1000)/(E38/D38)))</f>
        <v>0</v>
      </c>
      <c r="H38" s="6">
        <f t="shared" si="10"/>
        <v>0</v>
      </c>
      <c r="I38" s="6">
        <f t="shared" si="11"/>
        <v>0</v>
      </c>
      <c r="K38" s="30"/>
      <c r="L38" s="30"/>
      <c r="M38" s="30"/>
      <c r="N38" s="30"/>
    </row>
    <row r="39" spans="2:14" x14ac:dyDescent="0.2"/>
    <row r="40" spans="2:14" x14ac:dyDescent="0.2"/>
    <row r="41" spans="2:14" ht="30" customHeight="1" x14ac:dyDescent="0.2">
      <c r="B41" s="9" t="s">
        <v>44</v>
      </c>
      <c r="C41" s="9" t="s">
        <v>45</v>
      </c>
      <c r="D41" s="9" t="s">
        <v>46</v>
      </c>
      <c r="E41" s="9" t="s">
        <v>47</v>
      </c>
      <c r="F41" s="9" t="s">
        <v>48</v>
      </c>
      <c r="G41" s="9" t="s">
        <v>18</v>
      </c>
      <c r="H41" s="9" t="s">
        <v>49</v>
      </c>
      <c r="I41" s="9" t="s">
        <v>19</v>
      </c>
      <c r="K41" s="29" t="s">
        <v>50</v>
      </c>
      <c r="L41" s="29"/>
      <c r="M41" s="29"/>
      <c r="N41" s="29"/>
    </row>
    <row r="42" spans="2:14" x14ac:dyDescent="0.2">
      <c r="B42" s="5">
        <v>3</v>
      </c>
      <c r="C42" s="12" t="s">
        <v>62</v>
      </c>
      <c r="D42" s="5" t="s">
        <v>51</v>
      </c>
      <c r="E42" s="5" t="s">
        <v>51</v>
      </c>
      <c r="F42" s="5" t="s">
        <v>52</v>
      </c>
      <c r="G42" s="5" t="s">
        <v>27</v>
      </c>
      <c r="H42" s="5" t="s">
        <v>27</v>
      </c>
      <c r="I42" s="5" t="s">
        <v>28</v>
      </c>
      <c r="K42" s="30"/>
      <c r="L42" s="30"/>
      <c r="M42" s="30"/>
      <c r="N42" s="30"/>
    </row>
    <row r="43" spans="2:14" x14ac:dyDescent="0.2">
      <c r="B43" s="4" t="s">
        <v>31</v>
      </c>
      <c r="C43" s="4" t="str">
        <f>IF(ISBLANK($C$8),"",$C$8)</f>
        <v>Part A</v>
      </c>
      <c r="D43" s="12">
        <v>20</v>
      </c>
      <c r="E43" s="6">
        <f>D43/($G$8 + 1)</f>
        <v>20</v>
      </c>
      <c r="F43" s="6">
        <f t="shared" ref="F43:F50" si="12">IF(D43=0,0,((D43*1000)/$D$2)/(E43/D43))</f>
        <v>5.2834435371597799</v>
      </c>
      <c r="G43" s="6">
        <f>IF(D43=0,0,(((D43*$D$4*60*1.25*((0.2/3.66)*$D$8+1-(8.34*0.2/3.66)))/1000)/(E43/D43)))</f>
        <v>22.5</v>
      </c>
      <c r="H43" s="6">
        <f t="shared" ref="H43:H50" si="13">IF(D43=0,0,((D43*$D$4*60*1.25)/1000)/(E43/D43))</f>
        <v>22.5</v>
      </c>
      <c r="I43" s="6">
        <f>H43/$D$3</f>
        <v>5.943873979304751</v>
      </c>
      <c r="K43" s="30"/>
      <c r="L43" s="30"/>
      <c r="M43" s="30"/>
      <c r="N43" s="30"/>
    </row>
    <row r="44" spans="2:14" x14ac:dyDescent="0.2">
      <c r="B44" s="4" t="s">
        <v>32</v>
      </c>
      <c r="C44" s="4" t="str">
        <f>IF(ISBLANK($C$9),"",$C$9)</f>
        <v>Part B</v>
      </c>
      <c r="D44" s="12">
        <v>20</v>
      </c>
      <c r="E44" s="6">
        <f>D44/($G$9 + 1)</f>
        <v>20</v>
      </c>
      <c r="F44" s="6">
        <f t="shared" si="12"/>
        <v>5.2834435371597799</v>
      </c>
      <c r="G44" s="6">
        <f>IF(D44=0,0,(((D44*$D$4*60*1.25*((0.2/3.66)*$D$9+1-(8.34*0.2/3.66)))/1000)/(E44/D44)))</f>
        <v>22.5</v>
      </c>
      <c r="H44" s="6">
        <f t="shared" si="13"/>
        <v>22.5</v>
      </c>
      <c r="I44" s="6">
        <f>H44/$D$3</f>
        <v>5.943873979304751</v>
      </c>
      <c r="K44" s="30"/>
      <c r="L44" s="30"/>
      <c r="M44" s="30"/>
      <c r="N44" s="30"/>
    </row>
    <row r="45" spans="2:14" x14ac:dyDescent="0.2">
      <c r="B45" s="4" t="s">
        <v>33</v>
      </c>
      <c r="C45" s="4" t="str">
        <f>IF(ISBLANK($C$10),"",$C$10)</f>
        <v>PH Up</v>
      </c>
      <c r="D45" s="12"/>
      <c r="E45" s="6">
        <f>D45/($G$10 + 1)</f>
        <v>0</v>
      </c>
      <c r="F45" s="6">
        <f t="shared" si="12"/>
        <v>0</v>
      </c>
      <c r="G45" s="6">
        <f>IF(D45=0,0,(((D45*$D$4*60*1.25*((0.2/3.66)*$D$10+1-(8.34*0.2/3.66)))/1000)/(E45/D45)))</f>
        <v>0</v>
      </c>
      <c r="H45" s="6">
        <f t="shared" si="13"/>
        <v>0</v>
      </c>
      <c r="I45" s="6">
        <f>H45/$D$3</f>
        <v>0</v>
      </c>
      <c r="K45" s="30"/>
      <c r="L45" s="30"/>
      <c r="M45" s="30"/>
      <c r="N45" s="30"/>
    </row>
    <row r="46" spans="2:14" x14ac:dyDescent="0.2">
      <c r="B46" s="4" t="s">
        <v>34</v>
      </c>
      <c r="C46" s="4" t="str">
        <f>IF(ISBLANK($C$11),"",$C$11)</f>
        <v>D</v>
      </c>
      <c r="D46" s="12">
        <v>0</v>
      </c>
      <c r="E46" s="6">
        <f>D46/($G$11 + 1)</f>
        <v>0</v>
      </c>
      <c r="F46" s="6">
        <f t="shared" si="12"/>
        <v>0</v>
      </c>
      <c r="G46" s="6">
        <f>IF(D46=0,0,(((D46*$D$4*60*1.25*((0.2/3.66)*$D$11+1-(8.34*0.2/3.66)))/1000)/(E46/D46)))</f>
        <v>0</v>
      </c>
      <c r="H46" s="6">
        <f t="shared" si="13"/>
        <v>0</v>
      </c>
      <c r="I46" s="6">
        <f t="shared" ref="I46:I50" si="14">H46/$D$3</f>
        <v>0</v>
      </c>
      <c r="K46" s="30"/>
      <c r="L46" s="30"/>
      <c r="M46" s="30"/>
      <c r="N46" s="30"/>
    </row>
    <row r="47" spans="2:14" x14ac:dyDescent="0.2">
      <c r="B47" s="4" t="s">
        <v>36</v>
      </c>
      <c r="C47" s="4" t="str">
        <f>IF(ISBLANK($C$12),"",$C$12)</f>
        <v>E</v>
      </c>
      <c r="D47" s="12">
        <v>0</v>
      </c>
      <c r="E47" s="6">
        <f>D47/($G$12 + 1)</f>
        <v>0</v>
      </c>
      <c r="F47" s="6">
        <f t="shared" si="12"/>
        <v>0</v>
      </c>
      <c r="G47" s="6">
        <f>IF(D47=0,0,(((D47*$D$4*60*1.25*((0.2/3.66)*$D$12+1-(8.34*0.2/3.66)))/1000)/(E47/D47)))</f>
        <v>0</v>
      </c>
      <c r="H47" s="6">
        <f t="shared" si="13"/>
        <v>0</v>
      </c>
      <c r="I47" s="6">
        <f t="shared" si="14"/>
        <v>0</v>
      </c>
      <c r="K47" s="30"/>
      <c r="L47" s="30"/>
      <c r="M47" s="30"/>
      <c r="N47" s="30"/>
    </row>
    <row r="48" spans="2:14" x14ac:dyDescent="0.2">
      <c r="B48" s="4" t="s">
        <v>38</v>
      </c>
      <c r="C48" s="4" t="str">
        <f>IF(ISBLANK($C$13),"",$C$13)</f>
        <v>F</v>
      </c>
      <c r="D48" s="12">
        <v>0</v>
      </c>
      <c r="E48" s="6">
        <f>D48/($G$13 + 1)</f>
        <v>0</v>
      </c>
      <c r="F48" s="6">
        <f t="shared" si="12"/>
        <v>0</v>
      </c>
      <c r="G48" s="6">
        <f>IF(D48=0,0,(((D48*$D$4*60*1.25*((0.2/3.66)*$D$13+1-(8.34*0.2/3.66)))/1000)/(E48/D48)))</f>
        <v>0</v>
      </c>
      <c r="H48" s="6">
        <f t="shared" si="13"/>
        <v>0</v>
      </c>
      <c r="I48" s="6">
        <f t="shared" si="14"/>
        <v>0</v>
      </c>
      <c r="K48" s="30"/>
      <c r="L48" s="30"/>
      <c r="M48" s="30"/>
      <c r="N48" s="30"/>
    </row>
    <row r="49" spans="2:14" x14ac:dyDescent="0.2">
      <c r="B49" s="4" t="s">
        <v>40</v>
      </c>
      <c r="C49" s="4" t="str">
        <f>IF(ISBLANK($C$14),"",$C$14)</f>
        <v>G</v>
      </c>
      <c r="D49" s="12">
        <v>0</v>
      </c>
      <c r="E49" s="6">
        <f>D49/($G$14 + 1)</f>
        <v>0</v>
      </c>
      <c r="F49" s="6">
        <f t="shared" si="12"/>
        <v>0</v>
      </c>
      <c r="G49" s="6">
        <f>IF(D49=0,0,(((D49*$D$4*60*1.25*((0.2/3.66)*$D$14+1-(8.34*0.2/3.66)))/1000)/(E49/D49)))</f>
        <v>0</v>
      </c>
      <c r="H49" s="6">
        <f t="shared" si="13"/>
        <v>0</v>
      </c>
      <c r="I49" s="6">
        <f t="shared" si="14"/>
        <v>0</v>
      </c>
      <c r="K49" s="30"/>
      <c r="L49" s="30"/>
      <c r="M49" s="30"/>
      <c r="N49" s="30"/>
    </row>
    <row r="50" spans="2:14" x14ac:dyDescent="0.2">
      <c r="B50" s="4" t="s">
        <v>42</v>
      </c>
      <c r="C50" s="4" t="str">
        <f>IF(ISBLANK($C$15),"",$C$15)</f>
        <v>H</v>
      </c>
      <c r="D50" s="12">
        <v>0</v>
      </c>
      <c r="E50" s="6">
        <f>D50/($G$15 + 1)</f>
        <v>0</v>
      </c>
      <c r="F50" s="6">
        <f t="shared" si="12"/>
        <v>0</v>
      </c>
      <c r="G50" s="6">
        <f>IF(D50=0,0,(((D50*$D$4*60*1.25*((0.2/3.66)*$D$15+1-(8.34*0.2/3.66)))/1000)/(E50/D50)))</f>
        <v>0</v>
      </c>
      <c r="H50" s="6">
        <f t="shared" si="13"/>
        <v>0</v>
      </c>
      <c r="I50" s="6">
        <f t="shared" si="14"/>
        <v>0</v>
      </c>
      <c r="K50" s="30"/>
      <c r="L50" s="30"/>
      <c r="M50" s="30"/>
      <c r="N50" s="30"/>
    </row>
    <row r="51" spans="2:14" x14ac:dyDescent="0.2"/>
    <row r="52" spans="2:14" x14ac:dyDescent="0.2"/>
    <row r="53" spans="2:14" ht="30" customHeight="1" x14ac:dyDescent="0.2">
      <c r="B53" s="9" t="s">
        <v>44</v>
      </c>
      <c r="C53" s="9" t="s">
        <v>45</v>
      </c>
      <c r="D53" s="9" t="s">
        <v>46</v>
      </c>
      <c r="E53" s="9" t="s">
        <v>47</v>
      </c>
      <c r="F53" s="9" t="s">
        <v>48</v>
      </c>
      <c r="G53" s="9" t="s">
        <v>18</v>
      </c>
      <c r="H53" s="9" t="s">
        <v>49</v>
      </c>
      <c r="I53" s="9" t="s">
        <v>19</v>
      </c>
      <c r="K53" s="29" t="s">
        <v>50</v>
      </c>
      <c r="L53" s="29"/>
      <c r="M53" s="29"/>
      <c r="N53" s="29"/>
    </row>
    <row r="54" spans="2:14" x14ac:dyDescent="0.2">
      <c r="B54" s="5">
        <v>4</v>
      </c>
      <c r="C54" s="12" t="s">
        <v>63</v>
      </c>
      <c r="D54" s="5" t="s">
        <v>51</v>
      </c>
      <c r="E54" s="5" t="s">
        <v>51</v>
      </c>
      <c r="F54" s="5" t="s">
        <v>52</v>
      </c>
      <c r="G54" s="5" t="s">
        <v>27</v>
      </c>
      <c r="H54" s="5" t="s">
        <v>27</v>
      </c>
      <c r="I54" s="5" t="s">
        <v>28</v>
      </c>
      <c r="K54" s="30"/>
      <c r="L54" s="30"/>
      <c r="M54" s="30"/>
      <c r="N54" s="30"/>
    </row>
    <row r="55" spans="2:14" x14ac:dyDescent="0.2">
      <c r="B55" s="4" t="s">
        <v>31</v>
      </c>
      <c r="C55" s="4" t="str">
        <f>IF(ISBLANK($C$8),"",$C$8)</f>
        <v>Part A</v>
      </c>
      <c r="D55" s="12"/>
      <c r="E55" s="6">
        <f>D55/($G$8 + 1)</f>
        <v>0</v>
      </c>
      <c r="F55" s="6">
        <f t="shared" ref="F55:F62" si="15">IF(D55=0,0,((D55*1000)/$D$2)/(E55/D55))</f>
        <v>0</v>
      </c>
      <c r="G55" s="6">
        <f>IF(D55=0,0,(((D55*$D$4*60*1.25*((0.2/3.66)*$D$8+1-(8.34*0.2/3.66)))/1000)/(E55/D55)))</f>
        <v>0</v>
      </c>
      <c r="H55" s="6">
        <f t="shared" ref="H55:H62" si="16">IF(D55=0,0,((D55*$D$4*60*1.25)/1000)/(E55/D55))</f>
        <v>0</v>
      </c>
      <c r="I55" s="6">
        <f>H55/$D$3</f>
        <v>0</v>
      </c>
      <c r="K55" s="30"/>
      <c r="L55" s="30"/>
      <c r="M55" s="30"/>
      <c r="N55" s="30"/>
    </row>
    <row r="56" spans="2:14" x14ac:dyDescent="0.2">
      <c r="B56" s="4" t="s">
        <v>32</v>
      </c>
      <c r="C56" s="4" t="str">
        <f>IF(ISBLANK($C$9),"",$C$9)</f>
        <v>Part B</v>
      </c>
      <c r="D56" s="12"/>
      <c r="E56" s="6">
        <f>D56/($G$9 + 1)</f>
        <v>0</v>
      </c>
      <c r="F56" s="6">
        <f t="shared" si="15"/>
        <v>0</v>
      </c>
      <c r="G56" s="6">
        <f>IF(D56=0,0,(((D56*$D$4*60*1.25*((0.2/3.66)*$D$9+1-(8.34*0.2/3.66)))/1000)/(E56/D56)))</f>
        <v>0</v>
      </c>
      <c r="H56" s="6">
        <f t="shared" si="16"/>
        <v>0</v>
      </c>
      <c r="I56" s="6">
        <f>H56/$D$3</f>
        <v>0</v>
      </c>
      <c r="K56" s="30"/>
      <c r="L56" s="30"/>
      <c r="M56" s="30"/>
      <c r="N56" s="30"/>
    </row>
    <row r="57" spans="2:14" x14ac:dyDescent="0.2">
      <c r="B57" s="4" t="s">
        <v>33</v>
      </c>
      <c r="C57" s="4" t="str">
        <f>IF(ISBLANK($C$10),"",$C$10)</f>
        <v>PH Up</v>
      </c>
      <c r="D57" s="12"/>
      <c r="E57" s="6">
        <f>D57/($G$10 + 1)</f>
        <v>0</v>
      </c>
      <c r="F57" s="6">
        <f t="shared" si="15"/>
        <v>0</v>
      </c>
      <c r="G57" s="6">
        <f>IF(D57=0,0,(((D57*$D$4*60*1.25*((0.2/3.66)*$D$10+1-(8.34*0.2/3.66)))/1000)/(E57/D57)))</f>
        <v>0</v>
      </c>
      <c r="H57" s="6">
        <f t="shared" si="16"/>
        <v>0</v>
      </c>
      <c r="I57" s="6">
        <f>H57/$D$3</f>
        <v>0</v>
      </c>
      <c r="K57" s="30"/>
      <c r="L57" s="30"/>
      <c r="M57" s="30"/>
      <c r="N57" s="30"/>
    </row>
    <row r="58" spans="2:14" x14ac:dyDescent="0.2">
      <c r="B58" s="4" t="s">
        <v>34</v>
      </c>
      <c r="C58" s="4" t="str">
        <f>IF(ISBLANK($C$11),"",$C$11)</f>
        <v>D</v>
      </c>
      <c r="D58" s="12">
        <v>0</v>
      </c>
      <c r="E58" s="6">
        <f>D58/($G$11 + 1)</f>
        <v>0</v>
      </c>
      <c r="F58" s="6">
        <f t="shared" si="15"/>
        <v>0</v>
      </c>
      <c r="G58" s="6">
        <f>IF(D58=0,0,(((D58*$D$4*60*1.25*((0.2/3.66)*$D$11+1-(8.34*0.2/3.66)))/1000)/(E58/D58)))</f>
        <v>0</v>
      </c>
      <c r="H58" s="6">
        <f t="shared" si="16"/>
        <v>0</v>
      </c>
      <c r="I58" s="6">
        <f t="shared" ref="I58:I62" si="17">H58/$D$3</f>
        <v>0</v>
      </c>
      <c r="K58" s="30"/>
      <c r="L58" s="30"/>
      <c r="M58" s="30"/>
      <c r="N58" s="30"/>
    </row>
    <row r="59" spans="2:14" x14ac:dyDescent="0.2">
      <c r="B59" s="4" t="s">
        <v>36</v>
      </c>
      <c r="C59" s="4" t="str">
        <f>IF(ISBLANK($C$12),"",$C$12)</f>
        <v>E</v>
      </c>
      <c r="D59" s="12">
        <v>0</v>
      </c>
      <c r="E59" s="6">
        <f>D59/($G$12 + 1)</f>
        <v>0</v>
      </c>
      <c r="F59" s="6">
        <f t="shared" si="15"/>
        <v>0</v>
      </c>
      <c r="G59" s="6">
        <f>IF(D59=0,0,(((D59*$D$4*60*1.25*((0.2/3.66)*$D$12+1-(8.34*0.2/3.66)))/1000)/(E59/D59)))</f>
        <v>0</v>
      </c>
      <c r="H59" s="6">
        <f t="shared" si="16"/>
        <v>0</v>
      </c>
      <c r="I59" s="6">
        <f t="shared" si="17"/>
        <v>0</v>
      </c>
      <c r="K59" s="30"/>
      <c r="L59" s="30"/>
      <c r="M59" s="30"/>
      <c r="N59" s="30"/>
    </row>
    <row r="60" spans="2:14" x14ac:dyDescent="0.2">
      <c r="B60" s="4" t="s">
        <v>38</v>
      </c>
      <c r="C60" s="4" t="str">
        <f>IF(ISBLANK($C$13),"",$C$13)</f>
        <v>F</v>
      </c>
      <c r="D60" s="12">
        <v>0</v>
      </c>
      <c r="E60" s="6">
        <f>D60/($G$13 + 1)</f>
        <v>0</v>
      </c>
      <c r="F60" s="6">
        <f t="shared" si="15"/>
        <v>0</v>
      </c>
      <c r="G60" s="6">
        <f>IF(D60=0,0,(((D60*$D$4*60*1.25*((0.2/3.66)*$D$13+1-(8.34*0.2/3.66)))/1000)/(E60/D60)))</f>
        <v>0</v>
      </c>
      <c r="H60" s="6">
        <f t="shared" si="16"/>
        <v>0</v>
      </c>
      <c r="I60" s="6">
        <f t="shared" si="17"/>
        <v>0</v>
      </c>
      <c r="K60" s="30"/>
      <c r="L60" s="30"/>
      <c r="M60" s="30"/>
      <c r="N60" s="30"/>
    </row>
    <row r="61" spans="2:14" x14ac:dyDescent="0.2">
      <c r="B61" s="4" t="s">
        <v>40</v>
      </c>
      <c r="C61" s="4" t="str">
        <f>IF(ISBLANK($C$14),"",$C$14)</f>
        <v>G</v>
      </c>
      <c r="D61" s="12">
        <v>0</v>
      </c>
      <c r="E61" s="6">
        <f>D61/($G$14 + 1)</f>
        <v>0</v>
      </c>
      <c r="F61" s="6">
        <f t="shared" si="15"/>
        <v>0</v>
      </c>
      <c r="G61" s="6">
        <f>IF(D61=0,0,(((D61*$D$4*60*1.25*((0.2/3.66)*$D$14+1-(8.34*0.2/3.66)))/1000)/(E61/D61)))</f>
        <v>0</v>
      </c>
      <c r="H61" s="6">
        <f t="shared" si="16"/>
        <v>0</v>
      </c>
      <c r="I61" s="6">
        <f t="shared" si="17"/>
        <v>0</v>
      </c>
      <c r="K61" s="30"/>
      <c r="L61" s="30"/>
      <c r="M61" s="30"/>
      <c r="N61" s="30"/>
    </row>
    <row r="62" spans="2:14" x14ac:dyDescent="0.2">
      <c r="B62" s="4" t="s">
        <v>42</v>
      </c>
      <c r="C62" s="4" t="str">
        <f>IF(ISBLANK($C$15),"",$C$15)</f>
        <v>H</v>
      </c>
      <c r="D62" s="12">
        <v>0</v>
      </c>
      <c r="E62" s="6">
        <f>D62/($G$15 + 1)</f>
        <v>0</v>
      </c>
      <c r="F62" s="6">
        <f t="shared" si="15"/>
        <v>0</v>
      </c>
      <c r="G62" s="6">
        <f>IF(D62=0,0,(((D62*$D$4*60*1.25*((0.2/3.66)*$D$15+1-(8.34*0.2/3.66)))/1000)/(E62/D62)))</f>
        <v>0</v>
      </c>
      <c r="H62" s="6">
        <f t="shared" si="16"/>
        <v>0</v>
      </c>
      <c r="I62" s="6">
        <f t="shared" si="17"/>
        <v>0</v>
      </c>
      <c r="K62" s="30"/>
      <c r="L62" s="30"/>
      <c r="M62" s="30"/>
      <c r="N62" s="30"/>
    </row>
    <row r="63" spans="2:14" x14ac:dyDescent="0.2"/>
    <row r="64" spans="2:14" x14ac:dyDescent="0.2"/>
    <row r="65" spans="2:14" ht="30" customHeight="1" x14ac:dyDescent="0.2">
      <c r="B65" s="9" t="s">
        <v>44</v>
      </c>
      <c r="C65" s="9" t="s">
        <v>45</v>
      </c>
      <c r="D65" s="9" t="s">
        <v>46</v>
      </c>
      <c r="E65" s="9" t="s">
        <v>47</v>
      </c>
      <c r="F65" s="9" t="s">
        <v>48</v>
      </c>
      <c r="G65" s="9" t="s">
        <v>18</v>
      </c>
      <c r="H65" s="9" t="s">
        <v>49</v>
      </c>
      <c r="I65" s="9" t="s">
        <v>19</v>
      </c>
      <c r="K65" s="29" t="s">
        <v>50</v>
      </c>
      <c r="L65" s="29"/>
      <c r="M65" s="29"/>
      <c r="N65" s="29"/>
    </row>
    <row r="66" spans="2:14" x14ac:dyDescent="0.2">
      <c r="B66" s="5">
        <v>5</v>
      </c>
      <c r="C66" s="12" t="s">
        <v>64</v>
      </c>
      <c r="D66" s="5" t="s">
        <v>51</v>
      </c>
      <c r="E66" s="5" t="s">
        <v>51</v>
      </c>
      <c r="F66" s="5" t="s">
        <v>52</v>
      </c>
      <c r="G66" s="5" t="s">
        <v>27</v>
      </c>
      <c r="H66" s="5" t="s">
        <v>27</v>
      </c>
      <c r="I66" s="5" t="s">
        <v>28</v>
      </c>
      <c r="K66" s="30"/>
      <c r="L66" s="30"/>
      <c r="M66" s="30"/>
      <c r="N66" s="30"/>
    </row>
    <row r="67" spans="2:14" x14ac:dyDescent="0.2">
      <c r="B67" s="4" t="s">
        <v>31</v>
      </c>
      <c r="C67" s="4" t="str">
        <f>IF(ISBLANK($C$8),"",$C$8)</f>
        <v>Part A</v>
      </c>
      <c r="D67" s="12"/>
      <c r="E67" s="6">
        <f>D67/($G$8 + 1)</f>
        <v>0</v>
      </c>
      <c r="F67" s="6">
        <f t="shared" ref="F67:F74" si="18">IF(D67=0,0,((D67*1000)/$D$2)/(E67/D67))</f>
        <v>0</v>
      </c>
      <c r="G67" s="6">
        <f>IF(D67=0,0,(((D67*$D$4*60*1.25*((0.2/3.66)*$D$8+1-(8.34*0.2/3.66)))/1000)/(E67/D67)))</f>
        <v>0</v>
      </c>
      <c r="H67" s="6">
        <f t="shared" ref="H67:H74" si="19">IF(D67=0,0,((D67*$D$4*60*1.25)/1000)/(E67/D67))</f>
        <v>0</v>
      </c>
      <c r="I67" s="6">
        <f>H67/$D$3</f>
        <v>0</v>
      </c>
      <c r="K67" s="30"/>
      <c r="L67" s="30"/>
      <c r="M67" s="30"/>
      <c r="N67" s="30"/>
    </row>
    <row r="68" spans="2:14" x14ac:dyDescent="0.2">
      <c r="B68" s="4" t="s">
        <v>32</v>
      </c>
      <c r="C68" s="4" t="str">
        <f>IF(ISBLANK($C$9),"",$C$9)</f>
        <v>Part B</v>
      </c>
      <c r="D68" s="12"/>
      <c r="E68" s="6">
        <f>D68/($G$9 + 1)</f>
        <v>0</v>
      </c>
      <c r="F68" s="6">
        <f t="shared" si="18"/>
        <v>0</v>
      </c>
      <c r="G68" s="6">
        <f>IF(D68=0,0,(((D68*$D$4*60*1.25*((0.2/3.66)*$D$9+1-(8.34*0.2/3.66)))/1000)/(E68/D68)))</f>
        <v>0</v>
      </c>
      <c r="H68" s="6">
        <f t="shared" si="19"/>
        <v>0</v>
      </c>
      <c r="I68" s="6">
        <f>H68/$D$3</f>
        <v>0</v>
      </c>
      <c r="K68" s="30"/>
      <c r="L68" s="30"/>
      <c r="M68" s="30"/>
      <c r="N68" s="30"/>
    </row>
    <row r="69" spans="2:14" x14ac:dyDescent="0.2">
      <c r="B69" s="4" t="s">
        <v>33</v>
      </c>
      <c r="C69" s="4" t="str">
        <f>IF(ISBLANK($C$10),"",$C$10)</f>
        <v>PH Up</v>
      </c>
      <c r="D69" s="12"/>
      <c r="E69" s="6">
        <f>D69/($G$10 + 1)</f>
        <v>0</v>
      </c>
      <c r="F69" s="6">
        <f t="shared" si="18"/>
        <v>0</v>
      </c>
      <c r="G69" s="6">
        <f>IF(D69=0,0,(((D69*$D$4*60*1.25*((0.2/3.66)*$D$10+1-(8.34*0.2/3.66)))/1000)/(E69/D69)))</f>
        <v>0</v>
      </c>
      <c r="H69" s="6">
        <f t="shared" si="19"/>
        <v>0</v>
      </c>
      <c r="I69" s="6">
        <f>H69/$D$3</f>
        <v>0</v>
      </c>
      <c r="K69" s="30"/>
      <c r="L69" s="30"/>
      <c r="M69" s="30"/>
      <c r="N69" s="30"/>
    </row>
    <row r="70" spans="2:14" x14ac:dyDescent="0.2">
      <c r="B70" s="4" t="s">
        <v>34</v>
      </c>
      <c r="C70" s="4" t="str">
        <f>IF(ISBLANK($C$11),"",$C$11)</f>
        <v>D</v>
      </c>
      <c r="D70" s="12">
        <v>0</v>
      </c>
      <c r="E70" s="6">
        <f>D70/($G$11 + 1)</f>
        <v>0</v>
      </c>
      <c r="F70" s="6">
        <f t="shared" si="18"/>
        <v>0</v>
      </c>
      <c r="G70" s="6">
        <f>IF(D70=0,0,(((D70*$D$4*60*1.25*((0.2/3.66)*$D$11+1-(8.34*0.2/3.66)))/1000)/(E70/D70)))</f>
        <v>0</v>
      </c>
      <c r="H70" s="6">
        <f t="shared" si="19"/>
        <v>0</v>
      </c>
      <c r="I70" s="6">
        <f t="shared" ref="I70:I74" si="20">H70/$D$3</f>
        <v>0</v>
      </c>
      <c r="K70" s="30"/>
      <c r="L70" s="30"/>
      <c r="M70" s="30"/>
      <c r="N70" s="30"/>
    </row>
    <row r="71" spans="2:14" x14ac:dyDescent="0.2">
      <c r="B71" s="4" t="s">
        <v>36</v>
      </c>
      <c r="C71" s="4" t="str">
        <f>IF(ISBLANK($C$12),"",$C$12)</f>
        <v>E</v>
      </c>
      <c r="D71" s="12">
        <v>0</v>
      </c>
      <c r="E71" s="6">
        <f>D71/($G$12 + 1)</f>
        <v>0</v>
      </c>
      <c r="F71" s="6">
        <f t="shared" si="18"/>
        <v>0</v>
      </c>
      <c r="G71" s="6">
        <f>IF(D71=0,0,(((D71*$D$4*60*1.25*((0.2/3.66)*$D$12+1-(8.34*0.2/3.66)))/1000)/(E71/D71)))</f>
        <v>0</v>
      </c>
      <c r="H71" s="6">
        <f t="shared" si="19"/>
        <v>0</v>
      </c>
      <c r="I71" s="6">
        <f t="shared" si="20"/>
        <v>0</v>
      </c>
      <c r="K71" s="30"/>
      <c r="L71" s="30"/>
      <c r="M71" s="30"/>
      <c r="N71" s="30"/>
    </row>
    <row r="72" spans="2:14" x14ac:dyDescent="0.2">
      <c r="B72" s="4" t="s">
        <v>38</v>
      </c>
      <c r="C72" s="4" t="str">
        <f>IF(ISBLANK($C$13),"",$C$13)</f>
        <v>F</v>
      </c>
      <c r="D72" s="12">
        <v>0</v>
      </c>
      <c r="E72" s="6">
        <f>D72/($G$13 + 1)</f>
        <v>0</v>
      </c>
      <c r="F72" s="6">
        <f t="shared" si="18"/>
        <v>0</v>
      </c>
      <c r="G72" s="6">
        <f>IF(D72=0,0,(((D72*$D$4*60*1.25*((0.2/3.66)*$D$13+1-(8.34*0.2/3.66)))/1000)/(E72/D72)))</f>
        <v>0</v>
      </c>
      <c r="H72" s="6">
        <f t="shared" si="19"/>
        <v>0</v>
      </c>
      <c r="I72" s="6">
        <f t="shared" si="20"/>
        <v>0</v>
      </c>
      <c r="K72" s="30"/>
      <c r="L72" s="30"/>
      <c r="M72" s="30"/>
      <c r="N72" s="30"/>
    </row>
    <row r="73" spans="2:14" x14ac:dyDescent="0.2">
      <c r="B73" s="4" t="s">
        <v>40</v>
      </c>
      <c r="C73" s="4" t="str">
        <f>IF(ISBLANK($C$14),"",$C$14)</f>
        <v>G</v>
      </c>
      <c r="D73" s="12">
        <v>0</v>
      </c>
      <c r="E73" s="6">
        <f>D73/($G$14 + 1)</f>
        <v>0</v>
      </c>
      <c r="F73" s="6">
        <f t="shared" si="18"/>
        <v>0</v>
      </c>
      <c r="G73" s="6">
        <f>IF(D73=0,0,(((D73*$D$4*60*1.25*((0.2/3.66)*$D$14+1-(8.34*0.2/3.66)))/1000)/(E73/D73)))</f>
        <v>0</v>
      </c>
      <c r="H73" s="6">
        <f t="shared" si="19"/>
        <v>0</v>
      </c>
      <c r="I73" s="6">
        <f t="shared" si="20"/>
        <v>0</v>
      </c>
      <c r="K73" s="30"/>
      <c r="L73" s="30"/>
      <c r="M73" s="30"/>
      <c r="N73" s="30"/>
    </row>
    <row r="74" spans="2:14" x14ac:dyDescent="0.2">
      <c r="B74" s="4" t="s">
        <v>42</v>
      </c>
      <c r="C74" s="4" t="str">
        <f>IF(ISBLANK($C$15),"",$C$15)</f>
        <v>H</v>
      </c>
      <c r="D74" s="12">
        <v>0</v>
      </c>
      <c r="E74" s="6">
        <f>D74/($G$15 + 1)</f>
        <v>0</v>
      </c>
      <c r="F74" s="6">
        <f t="shared" si="18"/>
        <v>0</v>
      </c>
      <c r="G74" s="6">
        <f>IF(D74=0,0,(((D74*$D$4*60*1.25*((0.2/3.66)*$D$15+1-(8.34*0.2/3.66)))/1000)/(E74/D74)))</f>
        <v>0</v>
      </c>
      <c r="H74" s="6">
        <f t="shared" si="19"/>
        <v>0</v>
      </c>
      <c r="I74" s="6">
        <f t="shared" si="20"/>
        <v>0</v>
      </c>
      <c r="K74" s="30"/>
      <c r="L74" s="30"/>
      <c r="M74" s="30"/>
      <c r="N74" s="30"/>
    </row>
    <row r="75" spans="2:14" x14ac:dyDescent="0.2"/>
    <row r="76" spans="2:14" x14ac:dyDescent="0.2"/>
    <row r="77" spans="2:14" ht="30" customHeight="1" x14ac:dyDescent="0.2">
      <c r="B77" s="9" t="s">
        <v>44</v>
      </c>
      <c r="C77" s="9" t="s">
        <v>45</v>
      </c>
      <c r="D77" s="9" t="s">
        <v>46</v>
      </c>
      <c r="E77" s="9" t="s">
        <v>47</v>
      </c>
      <c r="F77" s="9" t="s">
        <v>48</v>
      </c>
      <c r="G77" s="9" t="s">
        <v>18</v>
      </c>
      <c r="H77" s="9" t="s">
        <v>49</v>
      </c>
      <c r="I77" s="8" t="s">
        <v>53</v>
      </c>
      <c r="K77" s="29" t="s">
        <v>50</v>
      </c>
      <c r="L77" s="29"/>
      <c r="M77" s="29"/>
      <c r="N77" s="29"/>
    </row>
    <row r="78" spans="2:14" x14ac:dyDescent="0.2">
      <c r="B78" s="5">
        <v>6</v>
      </c>
      <c r="C78" s="12" t="s">
        <v>65</v>
      </c>
      <c r="D78" s="5" t="s">
        <v>51</v>
      </c>
      <c r="E78" s="5" t="s">
        <v>51</v>
      </c>
      <c r="F78" s="5" t="s">
        <v>52</v>
      </c>
      <c r="G78" s="5" t="s">
        <v>27</v>
      </c>
      <c r="H78" s="5" t="s">
        <v>27</v>
      </c>
      <c r="I78" s="5" t="s">
        <v>28</v>
      </c>
      <c r="K78" s="30"/>
      <c r="L78" s="30"/>
      <c r="M78" s="30"/>
      <c r="N78" s="30"/>
    </row>
    <row r="79" spans="2:14" x14ac:dyDescent="0.2">
      <c r="B79" s="4" t="s">
        <v>31</v>
      </c>
      <c r="C79" s="4" t="str">
        <f>IF(ISBLANK($C$8),"",$C$8)</f>
        <v>Part A</v>
      </c>
      <c r="D79" s="12"/>
      <c r="E79" s="6">
        <f>D79/($G$8 + 1)</f>
        <v>0</v>
      </c>
      <c r="F79" s="6">
        <f t="shared" ref="F79:F86" si="21">IF(D79=0,0,((D79*1000)/$D$2)/(E79/D79))</f>
        <v>0</v>
      </c>
      <c r="G79" s="6">
        <f>IF(D79=0,0,(((D79*$D$4*60*1.25*((0.2/3.66)*$D$8+1-(8.34*0.2/3.66)))/1000)/(E79/D79)))</f>
        <v>0</v>
      </c>
      <c r="H79" s="6">
        <f t="shared" ref="H79:H86" si="22">IF(D79=0,0,((D79*$D$4*60*1.25)/1000)/(E79/D79))</f>
        <v>0</v>
      </c>
      <c r="I79" s="6">
        <f>H79/$D$3</f>
        <v>0</v>
      </c>
      <c r="K79" s="30"/>
      <c r="L79" s="30"/>
      <c r="M79" s="30"/>
      <c r="N79" s="30"/>
    </row>
    <row r="80" spans="2:14" x14ac:dyDescent="0.2">
      <c r="B80" s="4" t="s">
        <v>32</v>
      </c>
      <c r="C80" s="4" t="str">
        <f>IF(ISBLANK($C$9),"",$C$9)</f>
        <v>Part B</v>
      </c>
      <c r="D80" s="12"/>
      <c r="E80" s="6">
        <f>D80/($G$9 + 1)</f>
        <v>0</v>
      </c>
      <c r="F80" s="6">
        <f t="shared" si="21"/>
        <v>0</v>
      </c>
      <c r="G80" s="6">
        <f>IF(D80=0,0,(((D80*$D$4*60*1.25*((0.2/3.66)*$D$9+1-(8.34*0.2/3.66)))/1000)/(E80/D80)))</f>
        <v>0</v>
      </c>
      <c r="H80" s="6">
        <f t="shared" si="22"/>
        <v>0</v>
      </c>
      <c r="I80" s="6">
        <f>H80/$D$3</f>
        <v>0</v>
      </c>
      <c r="K80" s="30"/>
      <c r="L80" s="30"/>
      <c r="M80" s="30"/>
      <c r="N80" s="30"/>
    </row>
    <row r="81" spans="2:14" x14ac:dyDescent="0.2">
      <c r="B81" s="4" t="s">
        <v>33</v>
      </c>
      <c r="C81" s="4" t="str">
        <f>IF(ISBLANK($C$10),"",$C$10)</f>
        <v>PH Up</v>
      </c>
      <c r="D81" s="12"/>
      <c r="E81" s="6">
        <f>D81/($G$10 + 1)</f>
        <v>0</v>
      </c>
      <c r="F81" s="6">
        <f t="shared" si="21"/>
        <v>0</v>
      </c>
      <c r="G81" s="6">
        <f>IF(D81=0,0,(((D81*$D$4*60*1.25*((0.2/3.66)*$D$10+1-(8.34*0.2/3.66)))/1000)/(E81/D81)))</f>
        <v>0</v>
      </c>
      <c r="H81" s="6">
        <f t="shared" si="22"/>
        <v>0</v>
      </c>
      <c r="I81" s="6">
        <f>H81/$D$3</f>
        <v>0</v>
      </c>
      <c r="K81" s="30"/>
      <c r="L81" s="30"/>
      <c r="M81" s="30"/>
      <c r="N81" s="30"/>
    </row>
    <row r="82" spans="2:14" x14ac:dyDescent="0.2">
      <c r="B82" s="4" t="s">
        <v>34</v>
      </c>
      <c r="C82" s="4" t="str">
        <f>IF(ISBLANK($C$11),"",$C$11)</f>
        <v>D</v>
      </c>
      <c r="D82" s="12">
        <v>0</v>
      </c>
      <c r="E82" s="6">
        <f>D82/($G$11 + 1)</f>
        <v>0</v>
      </c>
      <c r="F82" s="6">
        <f t="shared" si="21"/>
        <v>0</v>
      </c>
      <c r="G82" s="6">
        <f>IF(D82=0,0,(((D82*$D$4*60*1.25*((0.2/3.66)*$D$11+1-(8.34*0.2/3.66)))/1000)/(E82/D82)))</f>
        <v>0</v>
      </c>
      <c r="H82" s="6">
        <f t="shared" si="22"/>
        <v>0</v>
      </c>
      <c r="I82" s="6">
        <f t="shared" ref="I82:I86" si="23">H82/$D$3</f>
        <v>0</v>
      </c>
      <c r="K82" s="30"/>
      <c r="L82" s="30"/>
      <c r="M82" s="30"/>
      <c r="N82" s="30"/>
    </row>
    <row r="83" spans="2:14" x14ac:dyDescent="0.2">
      <c r="B83" s="4" t="s">
        <v>36</v>
      </c>
      <c r="C83" s="4" t="str">
        <f>IF(ISBLANK($C$12),"",$C$12)</f>
        <v>E</v>
      </c>
      <c r="D83" s="12">
        <v>0</v>
      </c>
      <c r="E83" s="6">
        <f>D83/($G$12 + 1)</f>
        <v>0</v>
      </c>
      <c r="F83" s="6">
        <f t="shared" si="21"/>
        <v>0</v>
      </c>
      <c r="G83" s="6">
        <f>IF(D83=0,0,(((D83*$D$4*60*1.25*((0.2/3.66)*$D$12+1-(8.34*0.2/3.66)))/1000)/(E83/D83)))</f>
        <v>0</v>
      </c>
      <c r="H83" s="6">
        <f t="shared" si="22"/>
        <v>0</v>
      </c>
      <c r="I83" s="6">
        <f t="shared" si="23"/>
        <v>0</v>
      </c>
      <c r="K83" s="30"/>
      <c r="L83" s="30"/>
      <c r="M83" s="30"/>
      <c r="N83" s="30"/>
    </row>
    <row r="84" spans="2:14" x14ac:dyDescent="0.2">
      <c r="B84" s="4" t="s">
        <v>38</v>
      </c>
      <c r="C84" s="4" t="str">
        <f>IF(ISBLANK($C$13),"",$C$13)</f>
        <v>F</v>
      </c>
      <c r="D84" s="12">
        <v>0</v>
      </c>
      <c r="E84" s="6">
        <f>D84/($G$13 + 1)</f>
        <v>0</v>
      </c>
      <c r="F84" s="6">
        <f t="shared" si="21"/>
        <v>0</v>
      </c>
      <c r="G84" s="6">
        <f>IF(D84=0,0,(((D84*$D$4*60*1.25*((0.2/3.66)*$D$13+1-(8.34*0.2/3.66)))/1000)/(E84/D84)))</f>
        <v>0</v>
      </c>
      <c r="H84" s="6">
        <f t="shared" si="22"/>
        <v>0</v>
      </c>
      <c r="I84" s="6">
        <f t="shared" si="23"/>
        <v>0</v>
      </c>
      <c r="K84" s="30"/>
      <c r="L84" s="30"/>
      <c r="M84" s="30"/>
      <c r="N84" s="30"/>
    </row>
    <row r="85" spans="2:14" x14ac:dyDescent="0.2">
      <c r="B85" s="4" t="s">
        <v>40</v>
      </c>
      <c r="C85" s="4" t="str">
        <f>IF(ISBLANK($C$14),"",$C$14)</f>
        <v>G</v>
      </c>
      <c r="D85" s="12">
        <v>0</v>
      </c>
      <c r="E85" s="6">
        <f>D85/($G$14 + 1)</f>
        <v>0</v>
      </c>
      <c r="F85" s="6">
        <f t="shared" si="21"/>
        <v>0</v>
      </c>
      <c r="G85" s="6">
        <f>IF(D85=0,0,(((D85*$D$4*60*1.25*((0.2/3.66)*$D$14+1-(8.34*0.2/3.66)))/1000)/(E85/D85)))</f>
        <v>0</v>
      </c>
      <c r="H85" s="6">
        <f t="shared" si="22"/>
        <v>0</v>
      </c>
      <c r="I85" s="6">
        <f t="shared" si="23"/>
        <v>0</v>
      </c>
      <c r="K85" s="30"/>
      <c r="L85" s="30"/>
      <c r="M85" s="30"/>
      <c r="N85" s="30"/>
    </row>
    <row r="86" spans="2:14" x14ac:dyDescent="0.2">
      <c r="B86" s="4" t="s">
        <v>42</v>
      </c>
      <c r="C86" s="4" t="str">
        <f>IF(ISBLANK($C$15),"",$C$15)</f>
        <v>H</v>
      </c>
      <c r="D86" s="12">
        <v>0</v>
      </c>
      <c r="E86" s="6">
        <f>D86/($G$15 + 1)</f>
        <v>0</v>
      </c>
      <c r="F86" s="6">
        <f t="shared" si="21"/>
        <v>0</v>
      </c>
      <c r="G86" s="6">
        <f>IF(D86=0,0,(((D86*$D$4*60*1.25*((0.2/3.66)*$D$15+1-(8.34*0.2/3.66)))/1000)/(E86/D86)))</f>
        <v>0</v>
      </c>
      <c r="H86" s="6">
        <f t="shared" si="22"/>
        <v>0</v>
      </c>
      <c r="I86" s="6">
        <f t="shared" si="23"/>
        <v>0</v>
      </c>
      <c r="K86" s="30"/>
      <c r="L86" s="30"/>
      <c r="M86" s="30"/>
      <c r="N86" s="30"/>
    </row>
    <row r="87" spans="2:14" x14ac:dyDescent="0.2"/>
    <row r="88" spans="2:14" x14ac:dyDescent="0.2"/>
    <row r="89" spans="2:14" ht="30" customHeight="1" x14ac:dyDescent="0.2">
      <c r="B89" s="9" t="s">
        <v>44</v>
      </c>
      <c r="C89" s="9" t="s">
        <v>45</v>
      </c>
      <c r="D89" s="9" t="s">
        <v>46</v>
      </c>
      <c r="E89" s="9" t="s">
        <v>47</v>
      </c>
      <c r="F89" s="9" t="s">
        <v>48</v>
      </c>
      <c r="G89" s="9" t="s">
        <v>18</v>
      </c>
      <c r="H89" s="9" t="s">
        <v>49</v>
      </c>
      <c r="I89" s="9" t="s">
        <v>19</v>
      </c>
      <c r="K89" s="29" t="s">
        <v>50</v>
      </c>
      <c r="L89" s="29"/>
      <c r="M89" s="29"/>
      <c r="N89" s="29"/>
    </row>
    <row r="90" spans="2:14" x14ac:dyDescent="0.2">
      <c r="B90" s="5">
        <v>7</v>
      </c>
      <c r="C90" s="12" t="s">
        <v>54</v>
      </c>
      <c r="D90" s="5" t="s">
        <v>51</v>
      </c>
      <c r="E90" s="5" t="s">
        <v>51</v>
      </c>
      <c r="F90" s="5" t="s">
        <v>52</v>
      </c>
      <c r="G90" s="5" t="s">
        <v>27</v>
      </c>
      <c r="H90" s="5" t="s">
        <v>27</v>
      </c>
      <c r="I90" s="5" t="s">
        <v>28</v>
      </c>
      <c r="K90" s="30"/>
      <c r="L90" s="30"/>
      <c r="M90" s="30"/>
      <c r="N90" s="30"/>
    </row>
    <row r="91" spans="2:14" x14ac:dyDescent="0.2">
      <c r="B91" s="4" t="s">
        <v>31</v>
      </c>
      <c r="C91" s="4" t="str">
        <f>IF(ISBLANK($C$8),"",$C$8)</f>
        <v>Part A</v>
      </c>
      <c r="D91" s="12">
        <v>0</v>
      </c>
      <c r="E91" s="6">
        <f>D91/($G$8 + 1)</f>
        <v>0</v>
      </c>
      <c r="F91" s="6">
        <f t="shared" ref="F91:F98" si="24">IF(D91=0,0,((D91*1000)/$D$2)/(E91/D91))</f>
        <v>0</v>
      </c>
      <c r="G91" s="6">
        <f>IF(D91=0,0,(((D91*$D$4*60*1.25*((0.2/3.66)*$D$8+1-(8.34*0.2/3.66)))/1000)/(E91/D91)))</f>
        <v>0</v>
      </c>
      <c r="H91" s="6">
        <f t="shared" ref="H91:H98" si="25">IF(D91=0,0,((D91*$D$4*60*1.25)/1000)/(E91/D91))</f>
        <v>0</v>
      </c>
      <c r="I91" s="6">
        <f>H91/$D$3</f>
        <v>0</v>
      </c>
      <c r="K91" s="30"/>
      <c r="L91" s="30"/>
      <c r="M91" s="30"/>
      <c r="N91" s="30"/>
    </row>
    <row r="92" spans="2:14" x14ac:dyDescent="0.2">
      <c r="B92" s="4" t="s">
        <v>32</v>
      </c>
      <c r="C92" s="4" t="str">
        <f>IF(ISBLANK($C$9),"",$C$9)</f>
        <v>Part B</v>
      </c>
      <c r="D92" s="12">
        <v>0</v>
      </c>
      <c r="E92" s="6">
        <f>D92/($G$9 + 1)</f>
        <v>0</v>
      </c>
      <c r="F92" s="6">
        <f t="shared" si="24"/>
        <v>0</v>
      </c>
      <c r="G92" s="6">
        <f>IF(D92=0,0,(((D92*$D$4*60*1.25*((0.2/3.66)*$D$9+1-(8.34*0.2/3.66)))/1000)/(E92/D92)))</f>
        <v>0</v>
      </c>
      <c r="H92" s="6">
        <f t="shared" si="25"/>
        <v>0</v>
      </c>
      <c r="I92" s="6">
        <f>H92/$D$3</f>
        <v>0</v>
      </c>
      <c r="K92" s="30"/>
      <c r="L92" s="30"/>
      <c r="M92" s="30"/>
      <c r="N92" s="30"/>
    </row>
    <row r="93" spans="2:14" x14ac:dyDescent="0.2">
      <c r="B93" s="4" t="s">
        <v>33</v>
      </c>
      <c r="C93" s="4" t="str">
        <f>IF(ISBLANK($C$10),"",$C$10)</f>
        <v>PH Up</v>
      </c>
      <c r="D93" s="12">
        <v>0</v>
      </c>
      <c r="E93" s="6">
        <f>D93/($G$10 + 1)</f>
        <v>0</v>
      </c>
      <c r="F93" s="6">
        <f t="shared" si="24"/>
        <v>0</v>
      </c>
      <c r="G93" s="6">
        <f>IF(D93=0,0,(((D93*$D$4*60*1.25*((0.2/3.66)*$D$10+1-(8.34*0.2/3.66)))/1000)/(E93/D93)))</f>
        <v>0</v>
      </c>
      <c r="H93" s="6">
        <f t="shared" si="25"/>
        <v>0</v>
      </c>
      <c r="I93" s="6">
        <f>H93/$D$3</f>
        <v>0</v>
      </c>
      <c r="K93" s="30"/>
      <c r="L93" s="30"/>
      <c r="M93" s="30"/>
      <c r="N93" s="30"/>
    </row>
    <row r="94" spans="2:14" x14ac:dyDescent="0.2">
      <c r="B94" s="4" t="s">
        <v>34</v>
      </c>
      <c r="C94" s="4" t="str">
        <f>IF(ISBLANK($C$11),"",$C$11)</f>
        <v>D</v>
      </c>
      <c r="D94" s="12">
        <v>0</v>
      </c>
      <c r="E94" s="6">
        <f>D94/($G$11 + 1)</f>
        <v>0</v>
      </c>
      <c r="F94" s="6">
        <f t="shared" si="24"/>
        <v>0</v>
      </c>
      <c r="G94" s="6">
        <f>IF(D94=0,0,(((D94*$D$4*60*1.25*((0.2/3.66)*$D$11+1-(8.34*0.2/3.66)))/1000)/(E94/D94)))</f>
        <v>0</v>
      </c>
      <c r="H94" s="6">
        <f t="shared" si="25"/>
        <v>0</v>
      </c>
      <c r="I94" s="6">
        <f t="shared" ref="I94:I98" si="26">H94/$D$3</f>
        <v>0</v>
      </c>
      <c r="K94" s="30"/>
      <c r="L94" s="30"/>
      <c r="M94" s="30"/>
      <c r="N94" s="30"/>
    </row>
    <row r="95" spans="2:14" x14ac:dyDescent="0.2">
      <c r="B95" s="4" t="s">
        <v>36</v>
      </c>
      <c r="C95" s="4" t="str">
        <f>IF(ISBLANK($C$12),"",$C$12)</f>
        <v>E</v>
      </c>
      <c r="D95" s="12">
        <v>0</v>
      </c>
      <c r="E95" s="6">
        <f>D95/($G$12 + 1)</f>
        <v>0</v>
      </c>
      <c r="F95" s="6">
        <f t="shared" si="24"/>
        <v>0</v>
      </c>
      <c r="G95" s="6">
        <f>IF(D95=0,0,(((D95*$D$4*60*1.25*((0.2/3.66)*$D$12+1-(8.34*0.2/3.66)))/1000)/(E95/D95)))</f>
        <v>0</v>
      </c>
      <c r="H95" s="6">
        <f t="shared" si="25"/>
        <v>0</v>
      </c>
      <c r="I95" s="6">
        <f t="shared" si="26"/>
        <v>0</v>
      </c>
      <c r="K95" s="30"/>
      <c r="L95" s="30"/>
      <c r="M95" s="30"/>
      <c r="N95" s="30"/>
    </row>
    <row r="96" spans="2:14" x14ac:dyDescent="0.2">
      <c r="B96" s="4" t="s">
        <v>38</v>
      </c>
      <c r="C96" s="4" t="str">
        <f>IF(ISBLANK($C$13),"",$C$13)</f>
        <v>F</v>
      </c>
      <c r="D96" s="12">
        <v>0</v>
      </c>
      <c r="E96" s="6">
        <f>D96/($G$13 + 1)</f>
        <v>0</v>
      </c>
      <c r="F96" s="6">
        <f t="shared" si="24"/>
        <v>0</v>
      </c>
      <c r="G96" s="6">
        <f>IF(D96=0,0,(((D96*$D$4*60*1.25*((0.2/3.66)*$D$13+1-(8.34*0.2/3.66)))/1000)/(E96/D96)))</f>
        <v>0</v>
      </c>
      <c r="H96" s="6">
        <f t="shared" si="25"/>
        <v>0</v>
      </c>
      <c r="I96" s="6">
        <f t="shared" si="26"/>
        <v>0</v>
      </c>
      <c r="K96" s="30"/>
      <c r="L96" s="30"/>
      <c r="M96" s="30"/>
      <c r="N96" s="30"/>
    </row>
    <row r="97" spans="2:14" x14ac:dyDescent="0.2">
      <c r="B97" s="4" t="s">
        <v>40</v>
      </c>
      <c r="C97" s="4" t="str">
        <f>IF(ISBLANK($C$14),"",$C$14)</f>
        <v>G</v>
      </c>
      <c r="D97" s="12">
        <v>0</v>
      </c>
      <c r="E97" s="6">
        <f>D97/($G$14 + 1)</f>
        <v>0</v>
      </c>
      <c r="F97" s="6">
        <f t="shared" si="24"/>
        <v>0</v>
      </c>
      <c r="G97" s="6">
        <f>IF(D97=0,0,(((D97*$D$4*60*1.25*((0.2/3.66)*$D$14+1-(8.34*0.2/3.66)))/1000)/(E97/D97)))</f>
        <v>0</v>
      </c>
      <c r="H97" s="6">
        <f t="shared" si="25"/>
        <v>0</v>
      </c>
      <c r="I97" s="6">
        <f t="shared" si="26"/>
        <v>0</v>
      </c>
      <c r="K97" s="30"/>
      <c r="L97" s="30"/>
      <c r="M97" s="30"/>
      <c r="N97" s="30"/>
    </row>
    <row r="98" spans="2:14" x14ac:dyDescent="0.2">
      <c r="B98" s="4" t="s">
        <v>42</v>
      </c>
      <c r="C98" s="4" t="str">
        <f>IF(ISBLANK($C$15),"",$C$15)</f>
        <v>H</v>
      </c>
      <c r="D98" s="12">
        <v>0</v>
      </c>
      <c r="E98" s="6">
        <f>D98/($G$15 + 1)</f>
        <v>0</v>
      </c>
      <c r="F98" s="6">
        <f t="shared" si="24"/>
        <v>0</v>
      </c>
      <c r="G98" s="6">
        <f>IF(D98=0,0,(((D98*$D$4*60*1.25*((0.2/3.66)*$D$15+1-(8.34*0.2/3.66)))/1000)/(E98/D98)))</f>
        <v>0</v>
      </c>
      <c r="H98" s="6">
        <f t="shared" si="25"/>
        <v>0</v>
      </c>
      <c r="I98" s="6">
        <f t="shared" si="26"/>
        <v>0</v>
      </c>
      <c r="K98" s="30"/>
      <c r="L98" s="30"/>
      <c r="M98" s="30"/>
      <c r="N98" s="30"/>
    </row>
    <row r="99" spans="2:14" x14ac:dyDescent="0.2"/>
    <row r="100" spans="2:14" x14ac:dyDescent="0.2"/>
    <row r="101" spans="2:14" ht="30" customHeight="1" x14ac:dyDescent="0.2">
      <c r="B101" s="9" t="s">
        <v>44</v>
      </c>
      <c r="C101" s="9" t="s">
        <v>45</v>
      </c>
      <c r="D101" s="9" t="s">
        <v>46</v>
      </c>
      <c r="E101" s="9" t="s">
        <v>47</v>
      </c>
      <c r="F101" s="9" t="s">
        <v>48</v>
      </c>
      <c r="G101" s="9" t="s">
        <v>18</v>
      </c>
      <c r="H101" s="9" t="s">
        <v>49</v>
      </c>
      <c r="I101" s="9" t="s">
        <v>19</v>
      </c>
      <c r="K101" s="29" t="s">
        <v>50</v>
      </c>
      <c r="L101" s="29"/>
      <c r="M101" s="29"/>
      <c r="N101" s="29"/>
    </row>
    <row r="102" spans="2:14" x14ac:dyDescent="0.2">
      <c r="B102" s="5">
        <v>8</v>
      </c>
      <c r="C102" s="12" t="s">
        <v>55</v>
      </c>
      <c r="D102" s="5" t="s">
        <v>51</v>
      </c>
      <c r="E102" s="5" t="s">
        <v>51</v>
      </c>
      <c r="F102" s="5" t="s">
        <v>52</v>
      </c>
      <c r="G102" s="5" t="s">
        <v>27</v>
      </c>
      <c r="H102" s="5" t="s">
        <v>27</v>
      </c>
      <c r="I102" s="5" t="s">
        <v>28</v>
      </c>
      <c r="K102" s="30"/>
      <c r="L102" s="30"/>
      <c r="M102" s="30"/>
      <c r="N102" s="30"/>
    </row>
    <row r="103" spans="2:14" x14ac:dyDescent="0.2">
      <c r="B103" s="4" t="s">
        <v>31</v>
      </c>
      <c r="C103" s="4" t="str">
        <f>IF(ISBLANK($C$8),"",$C$8)</f>
        <v>Part A</v>
      </c>
      <c r="D103" s="12">
        <v>0</v>
      </c>
      <c r="E103" s="6">
        <f>D103/($G$8 + 1)</f>
        <v>0</v>
      </c>
      <c r="F103" s="6">
        <f t="shared" ref="F103:F110" si="27">IF(D103=0,0,((D103*1000)/$D$2)/(E103/D103))</f>
        <v>0</v>
      </c>
      <c r="G103" s="6">
        <f>IF(D103=0,0,(((D103*$D$4*60*1.25*((0.2/3.66)*$D$8+1-(8.34*0.2/3.66)))/1000)/(E103/D103)))</f>
        <v>0</v>
      </c>
      <c r="H103" s="6">
        <f t="shared" ref="H103:H110" si="28">IF(D103=0,0,((D103*$D$4*60*1.25)/1000)/(E103/D103))</f>
        <v>0</v>
      </c>
      <c r="I103" s="6">
        <f>H103/$D$3</f>
        <v>0</v>
      </c>
      <c r="K103" s="30"/>
      <c r="L103" s="30"/>
      <c r="M103" s="30"/>
      <c r="N103" s="30"/>
    </row>
    <row r="104" spans="2:14" x14ac:dyDescent="0.2">
      <c r="B104" s="4" t="s">
        <v>32</v>
      </c>
      <c r="C104" s="4" t="str">
        <f>IF(ISBLANK($C$9),"",$C$9)</f>
        <v>Part B</v>
      </c>
      <c r="D104" s="12">
        <v>0</v>
      </c>
      <c r="E104" s="6">
        <f>D104/($G$9 + 1)</f>
        <v>0</v>
      </c>
      <c r="F104" s="6">
        <f t="shared" si="27"/>
        <v>0</v>
      </c>
      <c r="G104" s="6">
        <f>IF(D104=0,0,(((D104*$D$4*60*1.25*((0.2/3.66)*$D$9+1-(8.34*0.2/3.66)))/1000)/(E104/D104)))</f>
        <v>0</v>
      </c>
      <c r="H104" s="6">
        <f t="shared" si="28"/>
        <v>0</v>
      </c>
      <c r="I104" s="6">
        <f>H104/$D$3</f>
        <v>0</v>
      </c>
      <c r="K104" s="30"/>
      <c r="L104" s="30"/>
      <c r="M104" s="30"/>
      <c r="N104" s="30"/>
    </row>
    <row r="105" spans="2:14" x14ac:dyDescent="0.2">
      <c r="B105" s="4" t="s">
        <v>33</v>
      </c>
      <c r="C105" s="4" t="str">
        <f>IF(ISBLANK($C$10),"",$C$10)</f>
        <v>PH Up</v>
      </c>
      <c r="D105" s="12">
        <v>0</v>
      </c>
      <c r="E105" s="6">
        <f>D105/($G$10 + 1)</f>
        <v>0</v>
      </c>
      <c r="F105" s="6">
        <f t="shared" si="27"/>
        <v>0</v>
      </c>
      <c r="G105" s="6">
        <f>IF(D105=0,0,(((D105*$D$4*60*1.25*((0.2/3.66)*$D$10+1-(8.34*0.2/3.66)))/1000)/(E105/D105)))</f>
        <v>0</v>
      </c>
      <c r="H105" s="6">
        <f t="shared" si="28"/>
        <v>0</v>
      </c>
      <c r="I105" s="6">
        <f>H105/$D$3</f>
        <v>0</v>
      </c>
      <c r="K105" s="30"/>
      <c r="L105" s="30"/>
      <c r="M105" s="30"/>
      <c r="N105" s="30"/>
    </row>
    <row r="106" spans="2:14" x14ac:dyDescent="0.2">
      <c r="B106" s="4" t="s">
        <v>34</v>
      </c>
      <c r="C106" s="4" t="str">
        <f>IF(ISBLANK($C$11),"",$C$11)</f>
        <v>D</v>
      </c>
      <c r="D106" s="12">
        <v>0</v>
      </c>
      <c r="E106" s="6">
        <f>D106/($G$11 + 1)</f>
        <v>0</v>
      </c>
      <c r="F106" s="6">
        <f t="shared" si="27"/>
        <v>0</v>
      </c>
      <c r="G106" s="6">
        <f>IF(D106=0,0,(((D106*$D$4*60*1.25*((0.2/3.66)*$D$11+1-(8.34*0.2/3.66)))/1000)/(E106/D106)))</f>
        <v>0</v>
      </c>
      <c r="H106" s="6">
        <f t="shared" si="28"/>
        <v>0</v>
      </c>
      <c r="I106" s="6">
        <f t="shared" ref="I106:I110" si="29">H106/$D$3</f>
        <v>0</v>
      </c>
      <c r="K106" s="30"/>
      <c r="L106" s="30"/>
      <c r="M106" s="30"/>
      <c r="N106" s="30"/>
    </row>
    <row r="107" spans="2:14" x14ac:dyDescent="0.2">
      <c r="B107" s="4" t="s">
        <v>36</v>
      </c>
      <c r="C107" s="4" t="str">
        <f>IF(ISBLANK($C$12),"",$C$12)</f>
        <v>E</v>
      </c>
      <c r="D107" s="12">
        <v>0</v>
      </c>
      <c r="E107" s="6">
        <f>D107/($G$12 + 1)</f>
        <v>0</v>
      </c>
      <c r="F107" s="6">
        <f t="shared" si="27"/>
        <v>0</v>
      </c>
      <c r="G107" s="6">
        <f>IF(D107=0,0,(((D107*$D$4*60*1.25*((0.2/3.66)*$D$12+1-(8.34*0.2/3.66)))/1000)/(E107/D107)))</f>
        <v>0</v>
      </c>
      <c r="H107" s="6">
        <f t="shared" si="28"/>
        <v>0</v>
      </c>
      <c r="I107" s="6">
        <f t="shared" si="29"/>
        <v>0</v>
      </c>
      <c r="K107" s="30"/>
      <c r="L107" s="30"/>
      <c r="M107" s="30"/>
      <c r="N107" s="30"/>
    </row>
    <row r="108" spans="2:14" x14ac:dyDescent="0.2">
      <c r="B108" s="4" t="s">
        <v>38</v>
      </c>
      <c r="C108" s="4" t="str">
        <f>IF(ISBLANK($C$13),"",$C$13)</f>
        <v>F</v>
      </c>
      <c r="D108" s="12">
        <v>0</v>
      </c>
      <c r="E108" s="6">
        <f>D108/($G$13 + 1)</f>
        <v>0</v>
      </c>
      <c r="F108" s="6">
        <f t="shared" si="27"/>
        <v>0</v>
      </c>
      <c r="G108" s="6">
        <f>IF(D108=0,0,(((D108*$D$4*60*1.25*((0.2/3.66)*$D$13+1-(8.34*0.2/3.66)))/1000)/(E108/D108)))</f>
        <v>0</v>
      </c>
      <c r="H108" s="6">
        <f t="shared" si="28"/>
        <v>0</v>
      </c>
      <c r="I108" s="6">
        <f t="shared" si="29"/>
        <v>0</v>
      </c>
      <c r="K108" s="30"/>
      <c r="L108" s="30"/>
      <c r="M108" s="30"/>
      <c r="N108" s="30"/>
    </row>
    <row r="109" spans="2:14" x14ac:dyDescent="0.2">
      <c r="B109" s="4" t="s">
        <v>40</v>
      </c>
      <c r="C109" s="4" t="str">
        <f>IF(ISBLANK($C$14),"",$C$14)</f>
        <v>G</v>
      </c>
      <c r="D109" s="12">
        <v>0</v>
      </c>
      <c r="E109" s="6">
        <f>D109/($G$14 + 1)</f>
        <v>0</v>
      </c>
      <c r="F109" s="6">
        <f t="shared" si="27"/>
        <v>0</v>
      </c>
      <c r="G109" s="6">
        <f>IF(D109=0,0,(((D109*$D$4*60*1.25*((0.2/3.66)*$D$14+1-(8.34*0.2/3.66)))/1000)/(E109/D109)))</f>
        <v>0</v>
      </c>
      <c r="H109" s="6">
        <f t="shared" si="28"/>
        <v>0</v>
      </c>
      <c r="I109" s="6">
        <f t="shared" si="29"/>
        <v>0</v>
      </c>
      <c r="K109" s="30"/>
      <c r="L109" s="30"/>
      <c r="M109" s="30"/>
      <c r="N109" s="30"/>
    </row>
    <row r="110" spans="2:14" x14ac:dyDescent="0.2">
      <c r="B110" s="4" t="s">
        <v>42</v>
      </c>
      <c r="C110" s="4" t="str">
        <f>IF(ISBLANK($C$15),"",$C$15)</f>
        <v>H</v>
      </c>
      <c r="D110" s="12">
        <v>0</v>
      </c>
      <c r="E110" s="6">
        <f>D110/($G$15 + 1)</f>
        <v>0</v>
      </c>
      <c r="F110" s="6">
        <f t="shared" si="27"/>
        <v>0</v>
      </c>
      <c r="G110" s="6">
        <f>IF(D110=0,0,(((D110*$D$4*60*1.25*((0.2/3.66)*$D$15+1-(8.34*0.2/3.66)))/1000)/(E110/D110)))</f>
        <v>0</v>
      </c>
      <c r="H110" s="6">
        <f t="shared" si="28"/>
        <v>0</v>
      </c>
      <c r="I110" s="6">
        <f t="shared" si="29"/>
        <v>0</v>
      </c>
      <c r="K110" s="30"/>
      <c r="L110" s="30"/>
      <c r="M110" s="30"/>
      <c r="N110" s="30"/>
    </row>
    <row r="111" spans="2:14" x14ac:dyDescent="0.2"/>
    <row r="112" spans="2:14" x14ac:dyDescent="0.2"/>
    <row r="113" spans="2:14" ht="30" customHeight="1" x14ac:dyDescent="0.2">
      <c r="B113" s="9" t="s">
        <v>44</v>
      </c>
      <c r="C113" s="9" t="s">
        <v>45</v>
      </c>
      <c r="D113" s="9" t="s">
        <v>46</v>
      </c>
      <c r="E113" s="9" t="s">
        <v>47</v>
      </c>
      <c r="F113" s="9" t="s">
        <v>48</v>
      </c>
      <c r="G113" s="9" t="s">
        <v>18</v>
      </c>
      <c r="H113" s="9" t="s">
        <v>49</v>
      </c>
      <c r="I113" s="9" t="s">
        <v>19</v>
      </c>
      <c r="K113" s="29" t="s">
        <v>50</v>
      </c>
      <c r="L113" s="29"/>
      <c r="M113" s="29"/>
      <c r="N113" s="29"/>
    </row>
    <row r="114" spans="2:14" x14ac:dyDescent="0.2">
      <c r="B114" s="5">
        <v>9</v>
      </c>
      <c r="C114" s="12" t="s">
        <v>56</v>
      </c>
      <c r="D114" s="5" t="s">
        <v>51</v>
      </c>
      <c r="E114" s="5" t="s">
        <v>51</v>
      </c>
      <c r="F114" s="5" t="s">
        <v>52</v>
      </c>
      <c r="G114" s="5" t="s">
        <v>27</v>
      </c>
      <c r="H114" s="5" t="s">
        <v>27</v>
      </c>
      <c r="I114" s="5" t="s">
        <v>28</v>
      </c>
      <c r="K114" s="30"/>
      <c r="L114" s="30"/>
      <c r="M114" s="30"/>
      <c r="N114" s="30"/>
    </row>
    <row r="115" spans="2:14" x14ac:dyDescent="0.2">
      <c r="B115" s="4" t="s">
        <v>31</v>
      </c>
      <c r="C115" s="4" t="str">
        <f>IF(ISBLANK($C$8),"",$C$8)</f>
        <v>Part A</v>
      </c>
      <c r="D115" s="12">
        <v>0</v>
      </c>
      <c r="E115" s="6">
        <f>D115/($G$8 + 1)</f>
        <v>0</v>
      </c>
      <c r="F115" s="6">
        <f t="shared" ref="F115:F122" si="30">IF(D115=0,0,((D115*1000)/$D$2)/(E115/D115))</f>
        <v>0</v>
      </c>
      <c r="G115" s="6">
        <f>IF(D115=0,0,(((D115*$D$4*60*1.25*((0.2/3.66)*$D$8+1-(8.34*0.2/3.66)))/1000)/(E115/D115)))</f>
        <v>0</v>
      </c>
      <c r="H115" s="6">
        <f t="shared" ref="H115:H122" si="31">IF(D115=0,0,((D115*$D$4*60*1.25)/1000)/(E115/D115))</f>
        <v>0</v>
      </c>
      <c r="I115" s="6">
        <f>H115/$D$3</f>
        <v>0</v>
      </c>
      <c r="K115" s="30"/>
      <c r="L115" s="30"/>
      <c r="M115" s="30"/>
      <c r="N115" s="30"/>
    </row>
    <row r="116" spans="2:14" x14ac:dyDescent="0.2">
      <c r="B116" s="4" t="s">
        <v>32</v>
      </c>
      <c r="C116" s="4" t="str">
        <f>IF(ISBLANK($C$9),"",$C$9)</f>
        <v>Part B</v>
      </c>
      <c r="D116" s="12">
        <v>0</v>
      </c>
      <c r="E116" s="6">
        <f>D116/($G$9 + 1)</f>
        <v>0</v>
      </c>
      <c r="F116" s="6">
        <f t="shared" si="30"/>
        <v>0</v>
      </c>
      <c r="G116" s="6">
        <f>IF(D116=0,0,(((D116*$D$4*60*1.25*((0.2/3.66)*$D$9+1-(8.34*0.2/3.66)))/1000)/(E116/D116)))</f>
        <v>0</v>
      </c>
      <c r="H116" s="6">
        <f t="shared" si="31"/>
        <v>0</v>
      </c>
      <c r="I116" s="6">
        <f>H116/$D$3</f>
        <v>0</v>
      </c>
      <c r="K116" s="30"/>
      <c r="L116" s="30"/>
      <c r="M116" s="30"/>
      <c r="N116" s="30"/>
    </row>
    <row r="117" spans="2:14" x14ac:dyDescent="0.2">
      <c r="B117" s="4" t="s">
        <v>33</v>
      </c>
      <c r="C117" s="4" t="str">
        <f>IF(ISBLANK($C$10),"",$C$10)</f>
        <v>PH Up</v>
      </c>
      <c r="D117" s="12">
        <v>0</v>
      </c>
      <c r="E117" s="6">
        <f>D117/($G$10 + 1)</f>
        <v>0</v>
      </c>
      <c r="F117" s="6">
        <f t="shared" si="30"/>
        <v>0</v>
      </c>
      <c r="G117" s="6">
        <f>IF(D117=0,0,(((D117*$D$4*60*1.25*((0.2/3.66)*$D$10+1-(8.34*0.2/3.66)))/1000)/(E117/D117)))</f>
        <v>0</v>
      </c>
      <c r="H117" s="6">
        <f t="shared" si="31"/>
        <v>0</v>
      </c>
      <c r="I117" s="6">
        <f>H117/$D$3</f>
        <v>0</v>
      </c>
      <c r="K117" s="30"/>
      <c r="L117" s="30"/>
      <c r="M117" s="30"/>
      <c r="N117" s="30"/>
    </row>
    <row r="118" spans="2:14" x14ac:dyDescent="0.2">
      <c r="B118" s="4" t="s">
        <v>34</v>
      </c>
      <c r="C118" s="4" t="str">
        <f>IF(ISBLANK($C$11),"",$C$11)</f>
        <v>D</v>
      </c>
      <c r="D118" s="12">
        <v>0</v>
      </c>
      <c r="E118" s="6">
        <f>D118/($G$11 + 1)</f>
        <v>0</v>
      </c>
      <c r="F118" s="6">
        <f t="shared" si="30"/>
        <v>0</v>
      </c>
      <c r="G118" s="6">
        <f>IF(D118=0,0,(((D118*$D$4*60*1.25*((0.2/3.66)*$D$11+1-(8.34*0.2/3.66)))/1000)/(E118/D118)))</f>
        <v>0</v>
      </c>
      <c r="H118" s="6">
        <f t="shared" si="31"/>
        <v>0</v>
      </c>
      <c r="I118" s="6">
        <f t="shared" ref="I118:I122" si="32">H118/$D$3</f>
        <v>0</v>
      </c>
      <c r="K118" s="30"/>
      <c r="L118" s="30"/>
      <c r="M118" s="30"/>
      <c r="N118" s="30"/>
    </row>
    <row r="119" spans="2:14" x14ac:dyDescent="0.2">
      <c r="B119" s="4" t="s">
        <v>36</v>
      </c>
      <c r="C119" s="4" t="str">
        <f>IF(ISBLANK($C$12),"",$C$12)</f>
        <v>E</v>
      </c>
      <c r="D119" s="12">
        <v>0</v>
      </c>
      <c r="E119" s="6">
        <f>D119/($G$12 + 1)</f>
        <v>0</v>
      </c>
      <c r="F119" s="6">
        <f t="shared" si="30"/>
        <v>0</v>
      </c>
      <c r="G119" s="6">
        <f>IF(D119=0,0,(((D119*$D$4*60*1.25*((0.2/3.66)*$D$12+1-(8.34*0.2/3.66)))/1000)/(E119/D119)))</f>
        <v>0</v>
      </c>
      <c r="H119" s="6">
        <f t="shared" si="31"/>
        <v>0</v>
      </c>
      <c r="I119" s="6">
        <f t="shared" si="32"/>
        <v>0</v>
      </c>
      <c r="K119" s="30"/>
      <c r="L119" s="30"/>
      <c r="M119" s="30"/>
      <c r="N119" s="30"/>
    </row>
    <row r="120" spans="2:14" x14ac:dyDescent="0.2">
      <c r="B120" s="4" t="s">
        <v>38</v>
      </c>
      <c r="C120" s="4" t="str">
        <f>IF(ISBLANK($C$13),"",$C$13)</f>
        <v>F</v>
      </c>
      <c r="D120" s="12">
        <v>0</v>
      </c>
      <c r="E120" s="6">
        <f>D120/($G$13 + 1)</f>
        <v>0</v>
      </c>
      <c r="F120" s="6">
        <f t="shared" si="30"/>
        <v>0</v>
      </c>
      <c r="G120" s="6">
        <f>IF(D120=0,0,(((D120*$D$4*60*1.25*((0.2/3.66)*$D$13+1-(8.34*0.2/3.66)))/1000)/(E120/D120)))</f>
        <v>0</v>
      </c>
      <c r="H120" s="6">
        <f t="shared" si="31"/>
        <v>0</v>
      </c>
      <c r="I120" s="6">
        <f t="shared" si="32"/>
        <v>0</v>
      </c>
      <c r="K120" s="30"/>
      <c r="L120" s="30"/>
      <c r="M120" s="30"/>
      <c r="N120" s="30"/>
    </row>
    <row r="121" spans="2:14" x14ac:dyDescent="0.2">
      <c r="B121" s="4" t="s">
        <v>40</v>
      </c>
      <c r="C121" s="4" t="str">
        <f>IF(ISBLANK($C$14),"",$C$14)</f>
        <v>G</v>
      </c>
      <c r="D121" s="12">
        <v>0</v>
      </c>
      <c r="E121" s="6">
        <f>D121/($G$14 + 1)</f>
        <v>0</v>
      </c>
      <c r="F121" s="6">
        <f t="shared" si="30"/>
        <v>0</v>
      </c>
      <c r="G121" s="6">
        <f>IF(D121=0,0,(((D121*$D$4*60*1.25*((0.2/3.66)*$D$14+1-(8.34*0.2/3.66)))/1000)/(E121/D121)))</f>
        <v>0</v>
      </c>
      <c r="H121" s="6">
        <f t="shared" si="31"/>
        <v>0</v>
      </c>
      <c r="I121" s="6">
        <f t="shared" si="32"/>
        <v>0</v>
      </c>
      <c r="K121" s="30"/>
      <c r="L121" s="30"/>
      <c r="M121" s="30"/>
      <c r="N121" s="30"/>
    </row>
    <row r="122" spans="2:14" x14ac:dyDescent="0.2">
      <c r="B122" s="4" t="s">
        <v>42</v>
      </c>
      <c r="C122" s="4" t="str">
        <f>IF(ISBLANK($C$15),"",$C$15)</f>
        <v>H</v>
      </c>
      <c r="D122" s="12">
        <v>0</v>
      </c>
      <c r="E122" s="6">
        <f>D122/($G$15 + 1)</f>
        <v>0</v>
      </c>
      <c r="F122" s="6">
        <f t="shared" si="30"/>
        <v>0</v>
      </c>
      <c r="G122" s="6">
        <f>IF(D122=0,0,(((D122*$D$4*60*1.25*((0.2/3.66)*$D$15+1-(8.34*0.2/3.66)))/1000)/(E122/D122)))</f>
        <v>0</v>
      </c>
      <c r="H122" s="6">
        <f t="shared" si="31"/>
        <v>0</v>
      </c>
      <c r="I122" s="6">
        <f t="shared" si="32"/>
        <v>0</v>
      </c>
      <c r="K122" s="30"/>
      <c r="L122" s="30"/>
      <c r="M122" s="30"/>
      <c r="N122" s="30"/>
    </row>
    <row r="123" spans="2:14" x14ac:dyDescent="0.2"/>
    <row r="124" spans="2:14" x14ac:dyDescent="0.2"/>
    <row r="125" spans="2:14" ht="30" customHeight="1" x14ac:dyDescent="0.2">
      <c r="B125" s="9" t="s">
        <v>44</v>
      </c>
      <c r="C125" s="9" t="s">
        <v>45</v>
      </c>
      <c r="D125" s="9" t="s">
        <v>46</v>
      </c>
      <c r="E125" s="9" t="s">
        <v>47</v>
      </c>
      <c r="F125" s="9" t="s">
        <v>48</v>
      </c>
      <c r="G125" s="9" t="s">
        <v>18</v>
      </c>
      <c r="H125" s="9" t="s">
        <v>49</v>
      </c>
      <c r="I125" s="9" t="s">
        <v>19</v>
      </c>
      <c r="K125" s="29" t="s">
        <v>50</v>
      </c>
      <c r="L125" s="29"/>
      <c r="M125" s="29"/>
      <c r="N125" s="29"/>
    </row>
    <row r="126" spans="2:14" x14ac:dyDescent="0.2">
      <c r="B126" s="5">
        <v>10</v>
      </c>
      <c r="C126" s="12" t="s">
        <v>57</v>
      </c>
      <c r="D126" s="5" t="s">
        <v>51</v>
      </c>
      <c r="E126" s="5" t="s">
        <v>51</v>
      </c>
      <c r="F126" s="5" t="s">
        <v>52</v>
      </c>
      <c r="G126" s="5" t="s">
        <v>27</v>
      </c>
      <c r="H126" s="5" t="s">
        <v>27</v>
      </c>
      <c r="I126" s="5" t="s">
        <v>28</v>
      </c>
      <c r="K126" s="30"/>
      <c r="L126" s="30"/>
      <c r="M126" s="30"/>
      <c r="N126" s="30"/>
    </row>
    <row r="127" spans="2:14" x14ac:dyDescent="0.2">
      <c r="B127" s="4" t="s">
        <v>31</v>
      </c>
      <c r="C127" s="4" t="str">
        <f>IF(ISBLANK($C$8),"",$C$8)</f>
        <v>Part A</v>
      </c>
      <c r="D127" s="12">
        <v>0</v>
      </c>
      <c r="E127" s="6">
        <f>D127/($G$8 + 1)</f>
        <v>0</v>
      </c>
      <c r="F127" s="6">
        <f t="shared" ref="F127:F134" si="33">IF(D127=0,0,((D127*1000)/$D$2)/(E127/D127))</f>
        <v>0</v>
      </c>
      <c r="G127" s="6">
        <f>IF(D127=0,0,(((D127*$D$4*60*1.25*((0.2/3.66)*$D$8+1-(8.34*0.2/3.66)))/1000)/(E127/D127)))</f>
        <v>0</v>
      </c>
      <c r="H127" s="6">
        <f t="shared" ref="H127:H134" si="34">IF(D127=0,0,((D127*$D$4*60*1.25)/1000)/(E127/D127))</f>
        <v>0</v>
      </c>
      <c r="I127" s="6">
        <f>H127/$D$3</f>
        <v>0</v>
      </c>
      <c r="K127" s="30"/>
      <c r="L127" s="30"/>
      <c r="M127" s="30"/>
      <c r="N127" s="30"/>
    </row>
    <row r="128" spans="2:14" x14ac:dyDescent="0.2">
      <c r="B128" s="4" t="s">
        <v>32</v>
      </c>
      <c r="C128" s="4" t="str">
        <f>IF(ISBLANK($C$9),"",$C$9)</f>
        <v>Part B</v>
      </c>
      <c r="D128" s="12">
        <v>0</v>
      </c>
      <c r="E128" s="6">
        <f>D128/($G$9 + 1)</f>
        <v>0</v>
      </c>
      <c r="F128" s="6">
        <f t="shared" si="33"/>
        <v>0</v>
      </c>
      <c r="G128" s="6">
        <f>IF(D128=0,0,(((D128*$D$4*60*1.25*((0.2/3.66)*$D$9+1-(8.34*0.2/3.66)))/1000)/(E128/D128)))</f>
        <v>0</v>
      </c>
      <c r="H128" s="6">
        <f t="shared" si="34"/>
        <v>0</v>
      </c>
      <c r="I128" s="6">
        <f>H128/$D$3</f>
        <v>0</v>
      </c>
      <c r="K128" s="30"/>
      <c r="L128" s="30"/>
      <c r="M128" s="30"/>
      <c r="N128" s="30"/>
    </row>
    <row r="129" spans="2:14" x14ac:dyDescent="0.2">
      <c r="B129" s="4" t="s">
        <v>33</v>
      </c>
      <c r="C129" s="4" t="str">
        <f>IF(ISBLANK($C$10),"",$C$10)</f>
        <v>PH Up</v>
      </c>
      <c r="D129" s="12">
        <v>0</v>
      </c>
      <c r="E129" s="6">
        <f>D129/($G$10 + 1)</f>
        <v>0</v>
      </c>
      <c r="F129" s="6">
        <f t="shared" si="33"/>
        <v>0</v>
      </c>
      <c r="G129" s="6">
        <f>IF(D129=0,0,(((D129*$D$4*60*1.25*((0.2/3.66)*$D$10+1-(8.34*0.2/3.66)))/1000)/(E129/D129)))</f>
        <v>0</v>
      </c>
      <c r="H129" s="6">
        <f t="shared" si="34"/>
        <v>0</v>
      </c>
      <c r="I129" s="6">
        <f>H129/$D$3</f>
        <v>0</v>
      </c>
      <c r="K129" s="30"/>
      <c r="L129" s="30"/>
      <c r="M129" s="30"/>
      <c r="N129" s="30"/>
    </row>
    <row r="130" spans="2:14" x14ac:dyDescent="0.2">
      <c r="B130" s="4" t="s">
        <v>34</v>
      </c>
      <c r="C130" s="4" t="str">
        <f>IF(ISBLANK($C$11),"",$C$11)</f>
        <v>D</v>
      </c>
      <c r="D130" s="12">
        <v>0</v>
      </c>
      <c r="E130" s="6">
        <f>D130/($G$11 + 1)</f>
        <v>0</v>
      </c>
      <c r="F130" s="6">
        <f t="shared" si="33"/>
        <v>0</v>
      </c>
      <c r="G130" s="6">
        <f>IF(D130=0,0,(((D130*$D$4*60*1.25*((0.2/3.66)*$D$11+1-(8.34*0.2/3.66)))/1000)/(E130/D130)))</f>
        <v>0</v>
      </c>
      <c r="H130" s="6">
        <f t="shared" si="34"/>
        <v>0</v>
      </c>
      <c r="I130" s="6">
        <f t="shared" ref="I130:I134" si="35">H130/$D$3</f>
        <v>0</v>
      </c>
      <c r="K130" s="30"/>
      <c r="L130" s="30"/>
      <c r="M130" s="30"/>
      <c r="N130" s="30"/>
    </row>
    <row r="131" spans="2:14" x14ac:dyDescent="0.2">
      <c r="B131" s="4" t="s">
        <v>36</v>
      </c>
      <c r="C131" s="4" t="str">
        <f>IF(ISBLANK($C$12),"",$C$12)</f>
        <v>E</v>
      </c>
      <c r="D131" s="12">
        <v>0</v>
      </c>
      <c r="E131" s="6">
        <f>D131/($G$12 + 1)</f>
        <v>0</v>
      </c>
      <c r="F131" s="6">
        <f t="shared" si="33"/>
        <v>0</v>
      </c>
      <c r="G131" s="6">
        <f>IF(D131=0,0,(((D131*$D$4*60*1.25*((0.2/3.66)*$D$12+1-(8.34*0.2/3.66)))/1000)/(E131/D131)))</f>
        <v>0</v>
      </c>
      <c r="H131" s="6">
        <f t="shared" si="34"/>
        <v>0</v>
      </c>
      <c r="I131" s="6">
        <f t="shared" si="35"/>
        <v>0</v>
      </c>
      <c r="K131" s="30"/>
      <c r="L131" s="30"/>
      <c r="M131" s="30"/>
      <c r="N131" s="30"/>
    </row>
    <row r="132" spans="2:14" x14ac:dyDescent="0.2">
      <c r="B132" s="4" t="s">
        <v>38</v>
      </c>
      <c r="C132" s="4" t="str">
        <f>IF(ISBLANK($C$13),"",$C$13)</f>
        <v>F</v>
      </c>
      <c r="D132" s="12">
        <v>0</v>
      </c>
      <c r="E132" s="6">
        <f>D132/($G$13 + 1)</f>
        <v>0</v>
      </c>
      <c r="F132" s="6">
        <f t="shared" si="33"/>
        <v>0</v>
      </c>
      <c r="G132" s="6">
        <f>IF(D132=0,0,(((D132*$D$4*60*1.25*((0.2/3.66)*$D$13+1-(8.34*0.2/3.66)))/1000)/(E132/D132)))</f>
        <v>0</v>
      </c>
      <c r="H132" s="6">
        <f t="shared" si="34"/>
        <v>0</v>
      </c>
      <c r="I132" s="6">
        <f t="shared" si="35"/>
        <v>0</v>
      </c>
      <c r="K132" s="30"/>
      <c r="L132" s="30"/>
      <c r="M132" s="30"/>
      <c r="N132" s="30"/>
    </row>
    <row r="133" spans="2:14" x14ac:dyDescent="0.2">
      <c r="B133" s="4" t="s">
        <v>40</v>
      </c>
      <c r="C133" s="4" t="str">
        <f>IF(ISBLANK($C$14),"",$C$14)</f>
        <v>G</v>
      </c>
      <c r="D133" s="12">
        <v>0</v>
      </c>
      <c r="E133" s="6">
        <f>D133/($G$14 + 1)</f>
        <v>0</v>
      </c>
      <c r="F133" s="6">
        <f t="shared" si="33"/>
        <v>0</v>
      </c>
      <c r="G133" s="6">
        <f>IF(D133=0,0,(((D133*$D$4*60*1.25*((0.2/3.66)*$D$14+1-(8.34*0.2/3.66)))/1000)/(E133/D133)))</f>
        <v>0</v>
      </c>
      <c r="H133" s="6">
        <f t="shared" si="34"/>
        <v>0</v>
      </c>
      <c r="I133" s="6">
        <f t="shared" si="35"/>
        <v>0</v>
      </c>
      <c r="K133" s="30"/>
      <c r="L133" s="30"/>
      <c r="M133" s="30"/>
      <c r="N133" s="30"/>
    </row>
    <row r="134" spans="2:14" x14ac:dyDescent="0.2">
      <c r="B134" s="4" t="s">
        <v>42</v>
      </c>
      <c r="C134" s="4" t="str">
        <f>IF(ISBLANK($C$15),"",$C$15)</f>
        <v>H</v>
      </c>
      <c r="D134" s="12">
        <v>0</v>
      </c>
      <c r="E134" s="6">
        <f>D134/($G$15 + 1)</f>
        <v>0</v>
      </c>
      <c r="F134" s="6">
        <f t="shared" si="33"/>
        <v>0</v>
      </c>
      <c r="G134" s="6">
        <f>IF(D134=0,0,(((D134*$D$4*60*1.25*((0.2/3.66)*$D$15+1-(8.34*0.2/3.66)))/1000)/(E134/D134)))</f>
        <v>0</v>
      </c>
      <c r="H134" s="6">
        <f t="shared" si="34"/>
        <v>0</v>
      </c>
      <c r="I134" s="6">
        <f t="shared" si="35"/>
        <v>0</v>
      </c>
      <c r="K134" s="30"/>
      <c r="L134" s="30"/>
      <c r="M134" s="30"/>
      <c r="N134" s="30"/>
    </row>
    <row r="135" spans="2:14" x14ac:dyDescent="0.2"/>
    <row r="136" spans="2:14" x14ac:dyDescent="0.2"/>
  </sheetData>
  <sheetProtection sheet="1" selectLockedCells="1"/>
  <mergeCells count="20">
    <mergeCell ref="K114:N122"/>
    <mergeCell ref="K125:N125"/>
    <mergeCell ref="K126:N134"/>
    <mergeCell ref="K65:N65"/>
    <mergeCell ref="K66:N74"/>
    <mergeCell ref="K77:N77"/>
    <mergeCell ref="K78:N86"/>
    <mergeCell ref="K89:N89"/>
    <mergeCell ref="K90:N98"/>
    <mergeCell ref="K17:N17"/>
    <mergeCell ref="K18:N26"/>
    <mergeCell ref="K101:N101"/>
    <mergeCell ref="K102:N110"/>
    <mergeCell ref="K113:N113"/>
    <mergeCell ref="K30:N38"/>
    <mergeCell ref="K41:N41"/>
    <mergeCell ref="K42:N50"/>
    <mergeCell ref="K53:N53"/>
    <mergeCell ref="K54:N62"/>
    <mergeCell ref="K29:N29"/>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Excel iOS</Application>
  <ScaleCrop>false</ScaleCrop>
  <HeadingPairs>
    <vt:vector size="2" baseType="variant">
      <vt:variant>
        <vt:lpstr>Worksheets</vt:lpstr>
      </vt:variant>
      <vt:variant>
        <vt:i4>2</vt:i4>
      </vt:variant>
    </vt:vector>
  </HeadingPairs>
  <TitlesOfParts>
    <vt:vector size="2" baseType="lpstr">
      <vt:lpstr>Instructions</vt:lpstr>
      <vt:lpstr>Dosing Programs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Roy Levinson</cp:lastModifiedBy>
  <cp:revision/>
  <dcterms:created xsi:type="dcterms:W3CDTF">2015-06-05T18:17:20Z</dcterms:created>
  <dcterms:modified xsi:type="dcterms:W3CDTF">2021-05-26T22:39:13Z</dcterms:modified>
  <cp:category/>
  <cp:contentStatus/>
</cp:coreProperties>
</file>